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2767" windowWidth="18480" windowHeight="11268" activeTab="0"/>
  </bookViews>
  <sheets>
    <sheet name="Vendors" sheetId="1" r:id="rId1"/>
    <sheet name="AS350B2 Pricing" sheetId="2" r:id="rId2"/>
    <sheet name="AS350B3 Pricing" sheetId="3" r:id="rId3"/>
    <sheet name="References" sheetId="4" r:id="rId4"/>
    <sheet name="Insurance" sheetId="5" r:id="rId5"/>
  </sheets>
  <definedNames/>
  <calcPr fullCalcOnLoad="1"/>
</workbook>
</file>

<file path=xl/sharedStrings.xml><?xml version="1.0" encoding="utf-8"?>
<sst xmlns="http://schemas.openxmlformats.org/spreadsheetml/2006/main" count="1972" uniqueCount="317">
  <si>
    <t>STATE OF OHIO</t>
  </si>
  <si>
    <t>Director of Transportation</t>
  </si>
  <si>
    <t>Award Date</t>
  </si>
  <si>
    <t>Invitation</t>
  </si>
  <si>
    <t>092-21</t>
  </si>
  <si>
    <t>Multiple</t>
  </si>
  <si>
    <t>Opened</t>
  </si>
  <si>
    <t>Location</t>
  </si>
  <si>
    <t>Aviation</t>
  </si>
  <si>
    <t>Commodity</t>
  </si>
  <si>
    <t>Airbus Helicopter Maintenance</t>
  </si>
  <si>
    <t>Threshold</t>
  </si>
  <si>
    <t>Vendor Information</t>
  </si>
  <si>
    <t>Remit to Address</t>
  </si>
  <si>
    <t>Link to Bid</t>
  </si>
  <si>
    <t>East West Helicopter Inc</t>
  </si>
  <si>
    <t>9005 Kilby Rd</t>
  </si>
  <si>
    <t>Harrison, OH 45030</t>
  </si>
  <si>
    <t>Kathy Steigerwald</t>
  </si>
  <si>
    <t>513-367-0207</t>
  </si>
  <si>
    <t>OAKS ID: 0000047111</t>
  </si>
  <si>
    <t>info@ewheli.com</t>
  </si>
  <si>
    <t>Paradigm Aviation</t>
  </si>
  <si>
    <t>226 Airport Rd.</t>
  </si>
  <si>
    <t>Mount Pleasant, PA 15666</t>
  </si>
  <si>
    <t>Harold E. Wahl</t>
  </si>
  <si>
    <t>724-887-4413</t>
  </si>
  <si>
    <t>OAKS ID: 0000206194</t>
  </si>
  <si>
    <t>ewahl@paradigm-aero.com</t>
  </si>
  <si>
    <t>Thoroughbred Aviation Maintenance</t>
  </si>
  <si>
    <t>6204 Paris Pike</t>
  </si>
  <si>
    <t>Georgetown, KY 40324</t>
  </si>
  <si>
    <t>Andy Shaffer</t>
  </si>
  <si>
    <t>502-863-9799</t>
  </si>
  <si>
    <t>OAKS ID: 0000247117</t>
  </si>
  <si>
    <t>andy@tbamky.com;</t>
  </si>
  <si>
    <t>Uniflight LLC</t>
  </si>
  <si>
    <t>627 Airport Rd.</t>
  </si>
  <si>
    <t>Belle Vernon, PA 15012</t>
  </si>
  <si>
    <t>Sean Davidson</t>
  </si>
  <si>
    <t>215-251-1262</t>
  </si>
  <si>
    <t>OAKS ID: 0000223765</t>
  </si>
  <si>
    <t>sdavidson@hawkaerospace.com</t>
  </si>
  <si>
    <t>092-21    PRICING  4/30/20</t>
  </si>
  <si>
    <t>Inspection and Maintenance Repair Services for Airbus AS350B2 Helicopters</t>
  </si>
  <si>
    <t xml:space="preserve">Vendor Name:  </t>
  </si>
  <si>
    <t>EAST WEST HELICOPTER, INC.</t>
  </si>
  <si>
    <t>ITEM</t>
  </si>
  <si>
    <t>ITEM DESCRIPTION</t>
  </si>
  <si>
    <t>HOURLY LABOR/TRAVEL RATES</t>
  </si>
  <si>
    <t>Labor Rate</t>
  </si>
  <si>
    <t>per hour</t>
  </si>
  <si>
    <t>Overtime/Holidays</t>
  </si>
  <si>
    <t>Travel Time</t>
  </si>
  <si>
    <t>Total cost of a 10 FH Inspection ALS 04-20-00 &amp; MSM 05-25-00 on an Airbus Helicopter model AS350.</t>
  </si>
  <si>
    <t>Total Cost:</t>
  </si>
  <si>
    <t>a.   Parts**</t>
  </si>
  <si>
    <t>b.   Labor</t>
  </si>
  <si>
    <t xml:space="preserve">Total Cost Item 4   </t>
  </si>
  <si>
    <t>Total cost of a 10 FH // 7 D Inspection MSM 05-20-02 on an Airbus Helicopter model AS350.</t>
  </si>
  <si>
    <t xml:space="preserve">Total Cost Item 5   </t>
  </si>
  <si>
    <t>Total cost of a 30 FH Inspection ALS 04-20-00 &amp; MSM 05-25-00 on an Airbus Helicopter model AS350.</t>
  </si>
  <si>
    <t xml:space="preserve">Total Cost Item 6   </t>
  </si>
  <si>
    <t>Total cost of a 50 FH Inspection ALS 04-20-00 &amp; MSM 05-25-00 on an Airbus Helicopter model AS350.</t>
  </si>
  <si>
    <t xml:space="preserve">Total Cost Item 7  </t>
  </si>
  <si>
    <t>Total cost of a Type F Inspection AMM 05-32-00 on an Airbus Helicopter model AS350.</t>
  </si>
  <si>
    <t xml:space="preserve">Total Cost Item 8  </t>
  </si>
  <si>
    <t>Total cost of a 100 FH Inspection ALS  04-20-00 &amp; MSM 05-25-00 on an Airbus Helicopter model AS350.</t>
  </si>
  <si>
    <t xml:space="preserve">Total Cost Item 9 </t>
  </si>
  <si>
    <t>Total cost of a 100 FH // 6 M Inspection MSM 05-25-00 on an Airbus Helicopter model AS350.</t>
  </si>
  <si>
    <t xml:space="preserve">Total Cost Item 10  </t>
  </si>
  <si>
    <t>Total cost of a 6 M Battery (1606-1) Inspection MSM 05-25-00 on an Airbus Helicopter model AS350.</t>
  </si>
  <si>
    <t xml:space="preserve">Total Cost Item 11  </t>
  </si>
  <si>
    <t>Total cost of a 6 M Battery (151CH-1) Inspection MSM 05-25-00 on an Airbus Helicopter model AS350.</t>
  </si>
  <si>
    <t xml:space="preserve">Total Cost Item 12 </t>
  </si>
  <si>
    <t>Total cost of a 100 FH // 12 M Inspection MSM 05-25-00 on an Airbus Helicopter model AS350.</t>
  </si>
  <si>
    <t xml:space="preserve">Total Cost Item 13   </t>
  </si>
  <si>
    <t>Total cost of a 150 FH Inspection MSM 05-21-01 on an Airbus Helicopter model AS350.</t>
  </si>
  <si>
    <t xml:space="preserve">Total Cost Item 14 </t>
  </si>
  <si>
    <t>Total cost of a 150 FH // 6 M Inspection MSM 05-25-00 on an Airbus Helicopter model AS350.</t>
  </si>
  <si>
    <t xml:space="preserve">Total Cost Item 15  </t>
  </si>
  <si>
    <t>Total cost of a 150 FH // 12 M Inspection MSM 05-21-00 on an Airbus Helicopter model AS350.</t>
  </si>
  <si>
    <t xml:space="preserve">Total Cost Item 16   </t>
  </si>
  <si>
    <t>Total cost of a 12 M Inspection MSM 05-21-02 on an Airbus Helicopter model AS350.</t>
  </si>
  <si>
    <t xml:space="preserve">Total Cost Item 17  </t>
  </si>
  <si>
    <t>Total cost of a 200 FH Inspection MSM 05-25-00 on an Airbus Helicopter model AS350.</t>
  </si>
  <si>
    <t xml:space="preserve">Total Cost Item 18 </t>
  </si>
  <si>
    <t>Total cost of a 300 FH Inspection MSM 05-25-00 on an Airbus Helicopter model AS350.</t>
  </si>
  <si>
    <t xml:space="preserve">Total Cost Item 19 </t>
  </si>
  <si>
    <t>Total cost of a 500 FH Inspection MSM 05-25-00 on an Airbus Helicopter model AS350.</t>
  </si>
  <si>
    <t xml:space="preserve">Total Cost Item 20 </t>
  </si>
  <si>
    <t>Total cost of a 500 FH Inspection ALS 04-20-00 on an Airbus Helicopter model AS350.</t>
  </si>
  <si>
    <t xml:space="preserve">Total Cost Item 21 </t>
  </si>
  <si>
    <t>Total cost of a 500 FH // 24 M InspectionALS 04-20-00 on an Airbus Helicopter model AS350.</t>
  </si>
  <si>
    <t xml:space="preserve">Total Cost Item 22  </t>
  </si>
  <si>
    <t>Total cost of a 500 FH // 24 M Inspection MSM 05-25-00 (AMM 28-21-00, 5-3 &amp; AMM 63-11-00, 6-15 Only) on an Airbus Helicopter model AS350.</t>
  </si>
  <si>
    <t xml:space="preserve">Total Cost Item 23  </t>
  </si>
  <si>
    <t>Total cost of a 600 FH Inspection ALS 04-20-00 on an Airbus Helicopter model AS350.</t>
  </si>
  <si>
    <t xml:space="preserve">Total Cost Item 24 </t>
  </si>
  <si>
    <t>Total cost of a 600 FH Inspection MSM 05-22-01 on an Airbus Helicopter model AS350.</t>
  </si>
  <si>
    <t xml:space="preserve">Total Cost Item 25 </t>
  </si>
  <si>
    <t>Total cost of a 600 FH // 6 M Inspection MSM 05-25-00 on an Airbus Helicopter model AS350.</t>
  </si>
  <si>
    <t xml:space="preserve">Total Cost Item 26 </t>
  </si>
  <si>
    <t>Total cost of a 600 FH // 24 M Inspection MSM 05-22-00 on an Airbus Helicopter model AS350.</t>
  </si>
  <si>
    <t xml:space="preserve">Total Cost Item 27 </t>
  </si>
  <si>
    <t>Total cost of a 24 M Inspection MSM 05-22-02 on an Airbus Helicopter model AS350.</t>
  </si>
  <si>
    <t xml:space="preserve">Total Cost Item 28 </t>
  </si>
  <si>
    <t>Total cost of a 1200 FH Inspection MSM 05-23-01 on an Airbus Helicopter model AS350.</t>
  </si>
  <si>
    <t>Total Cost Item 29</t>
  </si>
  <si>
    <t>Total cost of a 1200 FH // 48M  Inspection MSM 05-23-00 on an Airbus Helicopter model AS350.</t>
  </si>
  <si>
    <t>Total Cost Item 30</t>
  </si>
  <si>
    <t>Total cost of a 48M  Inspection MSM 05-23-02 on an Airbus Helicopter model AS350.</t>
  </si>
  <si>
    <t xml:space="preserve">Total Cost Item 31 </t>
  </si>
  <si>
    <t>Total cost of a 1000 FH // 48M  Inspection MSM 05-25-00 on an Airbus Helicopter model AS350.</t>
  </si>
  <si>
    <t>Total Cost Item 32</t>
  </si>
  <si>
    <t>Total cost of a 1200 FH // 24M  Inspection MSM 05-25-00 on an Airbus Helicopter model AS350.</t>
  </si>
  <si>
    <t>Total Cost Item 33</t>
  </si>
  <si>
    <t>Total cost of a 1200 FH // 48M  Inspection MSM 05-25-00 on an Airbus Helicopter model AS350.</t>
  </si>
  <si>
    <t>Total Cost Item 34</t>
  </si>
  <si>
    <t>Total cost of a 2400 FH  Inspection MSM 05-25-00 on an Airbus Helicopter model AS350.</t>
  </si>
  <si>
    <t>Total Cost Item 35</t>
  </si>
  <si>
    <t>Total cost of a 2500 FH // 48M  Inspection MSM 05-25-00 on an Airbus Helicopter model AS350.</t>
  </si>
  <si>
    <t>Total Cost Item 36</t>
  </si>
  <si>
    <t>Total cost of a 2500 FH // 72M  Inspection MSM 05-25-00 on an Airbus Helicopter model AS350.</t>
  </si>
  <si>
    <t>Total Cost Item 37</t>
  </si>
  <si>
    <t>Turbomeca Arriel 1D1</t>
  </si>
  <si>
    <t>Total cost of a AFTER 15 FLIGHT HOURS OR 7 DAYS  Inspection on an Turbomeca Arriel 1D1 Engine</t>
  </si>
  <si>
    <t>Total Cost Item 38</t>
  </si>
  <si>
    <t>Total cost of a 30 FLIGHT HOURS Inspection on an Turbomeca Arriel 1D1 Engine</t>
  </si>
  <si>
    <t>Total Cost Item 39</t>
  </si>
  <si>
    <t>Total cost of a 100 FLIGHT HOURS Inspection on an Turbomeca Arriel 1D1 Engine</t>
  </si>
  <si>
    <t>Total Cost Item 40</t>
  </si>
  <si>
    <t>Total cost of a 150 FLIGHT HOURS Inspection on an Turbomeca Arriel 1D1 Engine</t>
  </si>
  <si>
    <t>Total Cost Item 41</t>
  </si>
  <si>
    <t>Total cost of a 200 FLIGHT HOURS Inspection on an Turbomeca Arriel 1D1 Engine</t>
  </si>
  <si>
    <t>Total Cost Item 42</t>
  </si>
  <si>
    <t>Total cost of a 300 FLIGHT HOURS Inspection on an Turbomeca Arriel 1D1 Engine</t>
  </si>
  <si>
    <t>Total Cost Item 43</t>
  </si>
  <si>
    <t>Total cost of a 500 FLIGHT HOURS Inspection on an Turbomeca Arriel 1D1 Engine</t>
  </si>
  <si>
    <t>Total Cost Item 44</t>
  </si>
  <si>
    <t>Total cost of a 600 FLIGHT HOURS Inspection on an Turbomeca Arriel 1D1 Engine</t>
  </si>
  <si>
    <t>Total Cost Item 45</t>
  </si>
  <si>
    <t>Total cost of a 750 FLIGHT HOURS Inspection on an Turbomeca Arriel 1D1 Engine</t>
  </si>
  <si>
    <t>Total Cost Item 46</t>
  </si>
  <si>
    <t>Total cost of a 1000 FLIGHT HOURS Inspection on an Turbomeca Arriel 1D1 Engine</t>
  </si>
  <si>
    <t>Total Cost Item 47</t>
  </si>
  <si>
    <t>Total cost of a 1500 FLIGHT HOURS Inspection on an Turbomeca Arriel 1D1 Engine</t>
  </si>
  <si>
    <t>Total Cost Item 48</t>
  </si>
  <si>
    <t>FH = Flight Hour</t>
  </si>
  <si>
    <t>M = Months</t>
  </si>
  <si>
    <t>**Pricing shall be inclusive of engine oil (Mobil Jet II oil only)</t>
  </si>
  <si>
    <t>Inspection and Maintenance Repair Services for Airbus AS350B3 Helicopters</t>
  </si>
  <si>
    <t>Total cost of a 10 FH // 7 D Inspection MSM 05-20-02 to include ALS 04-20-00 10FH items (Spherical thrust bearing, Frequency adapter [704A33640100], Tail rotor blade- Laminated pitch half-bearings Post Mod 075606) on an Airbus Helicopter model AS350 B3.</t>
  </si>
  <si>
    <t>Total cost of a 30 FH Inspection ALS 04-20-00 (Free wheel assembly, &amp; Tail rotor blade) on an Airbus Helicopter model AS350.</t>
  </si>
  <si>
    <t xml:space="preserve">Total cost of a 50 FH Inspection ALS 04-20-00 (Starflex star &amp; Pitch rod) on an Airbus Helicopter model AS350 B3. </t>
  </si>
  <si>
    <t xml:space="preserve">Total Cost Item 6  </t>
  </si>
  <si>
    <t>Total cost of a Type F Inspection - FAA Complementary Inspection AMM 05-32-00 on an Airbus Helicopter model AS350 B3.</t>
  </si>
  <si>
    <t>Total Cost Item 7</t>
  </si>
  <si>
    <t>Total cost of a 100 FH Inspection ALS 04-20-00 (52-90 Pre Mod 073290, 53-50 Post Mod 073097, 65-10, 65-20Post Mod 076550) &amp; 05-25-00 (62-30, 63-20, &amp; 65-20 Chips detectors) on an Airbus Helicopter model AS350 B3.</t>
  </si>
  <si>
    <t xml:space="preserve">Total Cost Item 8 </t>
  </si>
  <si>
    <t>Total cost of a 150 FH Inspection MSM 05-21-01 &amp; 04-20-00 (65-10 150FH) on an Airbus Helicopter model AS350 B3.</t>
  </si>
  <si>
    <t>Total Cost Item 9</t>
  </si>
  <si>
    <t>Total cost of a 150 FH // 6 M Inspection MSM 05-25-00 &amp; 05-25-00 29-10 150HF//6M on an Airbus Helicopter model AS350 B3.</t>
  </si>
  <si>
    <t>Total Cost Item 10</t>
  </si>
  <si>
    <t>Total cost of a 150 FH // 12 M Inspection MSM 05-21-00 on an Airbus Helicopter model AS350 B3.</t>
  </si>
  <si>
    <t xml:space="preserve">Total Cost Item 11   </t>
  </si>
  <si>
    <t>Total cost of a 12 M Inspection MSM 05-21-02 on an Airbus Helicopter model AS350 B3.</t>
  </si>
  <si>
    <t>Total cost of a 300 FH Inspection MSM 05-25-00 (62-30) on an Airbus Helicopter model AS350 B3.</t>
  </si>
  <si>
    <t>Total Cost Item 13</t>
  </si>
  <si>
    <t>Total cost of a 500 FH Inspection ALS 04-20-00 (67-30) on an Airbus Helicopter model AS350 B3.</t>
  </si>
  <si>
    <t>Total cost of a 500 FH // 24 M Inspection ALS 04-20-00 (63-10) on an Airbus Helicopter model AS350 B3.</t>
  </si>
  <si>
    <t>Total cost of a 600 FH Inspection ALS 04-20-00 (65-10) on an Airbus Helicopter model AS350 B3.</t>
  </si>
  <si>
    <t xml:space="preserve">Total Cost Item 16 </t>
  </si>
  <si>
    <t>Total cost of a 600 FH Inspection MSM 05-22-01 on an Airbus Helicopter model AS350 B3.</t>
  </si>
  <si>
    <t xml:space="preserve">Total Cost Item 17 </t>
  </si>
  <si>
    <t>Total cost of a 600 FH // 6 M Inspection MSM 05-25-00 (62-10) on an Airbus Helicopter model AS350 B3.</t>
  </si>
  <si>
    <t>Total Cost Item 18</t>
  </si>
  <si>
    <t>Total cost of a 600 FH // 24 M Inspection ALS 04-20-00 (67-10) on an Airbus Helicopter model AS350 B3.</t>
  </si>
  <si>
    <t>Total cost of a 600 FH // 24 M Inspection MSM 05-22-00 on an Airbus Helicopter model AS350 B3.</t>
  </si>
  <si>
    <t>Total cost of a 24 M Inspection MSM 05-22-02 on an Airbus Helicopter model AS350 B3.</t>
  </si>
  <si>
    <t>Total Cost Item 21</t>
  </si>
  <si>
    <t>Total cost of a 1200 FH Inspection MSM 05-23-01 on an Airbus Helicopter model AS350 B3.</t>
  </si>
  <si>
    <t>Total Cost Item 22</t>
  </si>
  <si>
    <t>Total cost of a 1200 FH // 48M  Inspection MSM 05-23-00 on an Airbus Helicopter model AS350 B3.</t>
  </si>
  <si>
    <t>Total Cost Item 23</t>
  </si>
  <si>
    <t>Total cost of a 48M  Inspection MSM 05-23-02 on an Airbus Helicopter model AS350 B3.</t>
  </si>
  <si>
    <t>Total Cost Item 24</t>
  </si>
  <si>
    <t>Total cost of a 1200 FH // 24M  Inspection MSM 05-25-00 (65-20 Casing &amp; Hinge bearing) on an Airbus Helicopter model AS350 B3.</t>
  </si>
  <si>
    <t>Total Cost Item 25</t>
  </si>
  <si>
    <t>Total cost of a 2400 FH // 72M  Inspection MSM 05-25-00 (63-40) on an Airbus Helicopter model AS350 B3.</t>
  </si>
  <si>
    <t>Total Cost Item 26</t>
  </si>
  <si>
    <t>Total cost of a 2500 FH // 72M  Inspection MSM 05-25-00 (53-10) on an Airbus Helicopter model AS350 B3.</t>
  </si>
  <si>
    <t>Total Cost Item 27</t>
  </si>
  <si>
    <t>Total cost of a 3000 FH // 72M  Inspection MSM 05-25-00 (62-20, 63-30,  on an Airbus Helicopter model AS350 B3.</t>
  </si>
  <si>
    <t>Total Cost Item 28</t>
  </si>
  <si>
    <t>Turbomeca Arriel 2D</t>
  </si>
  <si>
    <t>Total cost of a AFTER 15 FLIGHT HOURS OR 7 DAYS  Inspection on an Turbomeca Arriel 2D Engine</t>
  </si>
  <si>
    <t>Total cost of a 300 FLIGHT HOURS Inspection on an Turbomeca Arriel 2D Engine</t>
  </si>
  <si>
    <t>Total cost of a 800 FLIGHT HOURS Inspection on an Turbomeca Arriel 2D Engine</t>
  </si>
  <si>
    <t>Total Cost Item 31</t>
  </si>
  <si>
    <t>Total cost of a 4,000 FLIGHT HOURS Inspection on an Turbomeca Arriel 2D Engine</t>
  </si>
  <si>
    <t>.</t>
  </si>
  <si>
    <t>**Pricing shall be inclusive of engine oil (Mobil 254 oil only)</t>
  </si>
  <si>
    <t xml:space="preserve">092-21 VENDOR REFERENCES                            </t>
  </si>
  <si>
    <t>Vendor Name:</t>
  </si>
  <si>
    <t>References</t>
  </si>
  <si>
    <r>
      <t xml:space="preserve">Each bidder must submit below, the names, addresses and telephone numbers of three references of recurrent customers for Airbus AS350 maintenance/repairs. The references must be positive and address the overall ability of the vendor and its employees to perform Airbus AS350 maintenance/repair services in order to be considered a responsible bidder. It is a requirement of the contract that the vendor must have performed </t>
    </r>
    <r>
      <rPr>
        <b/>
        <sz val="10"/>
        <rFont val="Arial"/>
        <family val="2"/>
      </rPr>
      <t>like services</t>
    </r>
    <r>
      <rPr>
        <sz val="10"/>
        <rFont val="Arial"/>
        <family val="2"/>
      </rPr>
      <t>.  References shall only be accepted from the companies for whom Airbus AS350 maintenance/repair services were performed.</t>
    </r>
  </si>
  <si>
    <t>Reference 1:</t>
  </si>
  <si>
    <t>Dates Service Performed (From/to)</t>
  </si>
  <si>
    <t>February, 2019 to Present</t>
  </si>
  <si>
    <t>Company Name</t>
  </si>
  <si>
    <t>Sunshine Recyling</t>
  </si>
  <si>
    <t>Company Address</t>
  </si>
  <si>
    <t>1105 Southland Road</t>
  </si>
  <si>
    <t>City</t>
  </si>
  <si>
    <t>Orangeburg</t>
  </si>
  <si>
    <t>State</t>
  </si>
  <si>
    <t>SC</t>
  </si>
  <si>
    <t>Zip</t>
  </si>
  <si>
    <t>Contact Name</t>
  </si>
  <si>
    <t>Joe Rich</t>
  </si>
  <si>
    <t>Telephone</t>
  </si>
  <si>
    <t>903-347-2708</t>
  </si>
  <si>
    <t>Pager Number</t>
  </si>
  <si>
    <t>Reference 2:</t>
  </si>
  <si>
    <t>March, 2010 to Present</t>
  </si>
  <si>
    <t>NS Air Leasing, LLC</t>
  </si>
  <si>
    <t>3422 Old Capitol Trail, Suite 1530</t>
  </si>
  <si>
    <t>Wilmington</t>
  </si>
  <si>
    <t>DE</t>
  </si>
  <si>
    <t>Audrey Powell</t>
  </si>
  <si>
    <t>905-563-1413</t>
  </si>
  <si>
    <t>Reference 3:</t>
  </si>
  <si>
    <t>October, 2003 to Present</t>
  </si>
  <si>
    <t>Dalks Leasing, Inc.</t>
  </si>
  <si>
    <t>1035 North Church Street</t>
  </si>
  <si>
    <t>Spartanburg</t>
  </si>
  <si>
    <t>Tim Brown</t>
  </si>
  <si>
    <t>864-542-7253</t>
  </si>
  <si>
    <t xml:space="preserve">053A-21 Vendor Insurance           </t>
  </si>
  <si>
    <r>
      <t xml:space="preserve">Bidder must furnish proof of insurance coverage for the Department’s aircraft while it is in their possession and shall include coverage during the test flights that they may perform with qualified staff upon completion of services rendered. </t>
    </r>
    <r>
      <rPr>
        <b/>
        <sz val="10"/>
        <rFont val="Arial"/>
        <family val="2"/>
      </rPr>
      <t>The minimum coverage per occurrence that will be accepted by the Department is four million dollars ($4,000,000.00).</t>
    </r>
  </si>
  <si>
    <t>Bidder must also indicate the following coverage’s:</t>
  </si>
  <si>
    <t>Dollars ($)</t>
  </si>
  <si>
    <t>Possess products, premises, and complete operations insurance limits in the minimum amount of:</t>
  </si>
  <si>
    <t>Show ground hangar keepers liability insurance limit minimum amount of:</t>
  </si>
  <si>
    <t>Show in flight hangar keepers liability insurance minimum limit each occurrence of:</t>
  </si>
  <si>
    <t>Paradigm Aviation, Inc. (dba PAC International)</t>
  </si>
  <si>
    <t>10/2011 to Present</t>
  </si>
  <si>
    <t>TC USA Pipeline Services LLC</t>
  </si>
  <si>
    <t>PO Box 3507</t>
  </si>
  <si>
    <t xml:space="preserve">Houston </t>
  </si>
  <si>
    <t>TX</t>
  </si>
  <si>
    <t>Tom Kidd</t>
  </si>
  <si>
    <t>304-550-3664</t>
  </si>
  <si>
    <t>NA</t>
  </si>
  <si>
    <t>3/2013 to Present</t>
  </si>
  <si>
    <t>Med-Trans</t>
  </si>
  <si>
    <t>2850 Lake Vista Dr. Suite 190</t>
  </si>
  <si>
    <t>Lewisville</t>
  </si>
  <si>
    <t>Mike Stacey</t>
  </si>
  <si>
    <t>864-909-3729</t>
  </si>
  <si>
    <t>2/2014 to Present</t>
  </si>
  <si>
    <t xml:space="preserve">Metro Aviation, Inc. </t>
  </si>
  <si>
    <t xml:space="preserve">1214 Hawn Ave. </t>
  </si>
  <si>
    <t>Shreveport</t>
  </si>
  <si>
    <t xml:space="preserve">LA </t>
  </si>
  <si>
    <t>Kenny Morrow</t>
  </si>
  <si>
    <t>318-222-5529</t>
  </si>
  <si>
    <t xml:space="preserve">092-21 Vendor Insurance           </t>
  </si>
  <si>
    <t>\</t>
  </si>
  <si>
    <t>2008 to Present</t>
  </si>
  <si>
    <t>USDA APHIS</t>
  </si>
  <si>
    <t>537 Myatt Drive</t>
  </si>
  <si>
    <t>Madison</t>
  </si>
  <si>
    <t>TN</t>
  </si>
  <si>
    <t>Glenn Dunn</t>
  </si>
  <si>
    <t>615.258.5207</t>
  </si>
  <si>
    <t>glen.c.dunn@aphis.usda.gov</t>
  </si>
  <si>
    <t>2016 to Present</t>
  </si>
  <si>
    <t>Flightstar Corporation</t>
  </si>
  <si>
    <t>7 Airport Road</t>
  </si>
  <si>
    <t>Savoy</t>
  </si>
  <si>
    <t>IL</t>
  </si>
  <si>
    <t>William Schmidt</t>
  </si>
  <si>
    <t>217.351.7700</t>
  </si>
  <si>
    <t>BillS@flightstar.com</t>
  </si>
  <si>
    <t>Aerotec</t>
  </si>
  <si>
    <t>Aaron Mort</t>
  </si>
  <si>
    <t>205.837.1038</t>
  </si>
  <si>
    <t>mtnmort@gmail.com</t>
  </si>
  <si>
    <t>Thoroughbred</t>
  </si>
  <si>
    <t>UNIFLIGHT LLC</t>
  </si>
  <si>
    <t>Not Available</t>
  </si>
  <si>
    <t xml:space="preserve">b.   Labor </t>
  </si>
  <si>
    <t>a.   Parts** - Note:  at time of inspection and review of aircraft records</t>
  </si>
  <si>
    <t>b.   Labor - Quoted requirements of MSM 05-24-02 Only</t>
  </si>
  <si>
    <t>UNIFLIGHT</t>
  </si>
  <si>
    <t>2018 to Present</t>
  </si>
  <si>
    <t>Sweet Helicopters</t>
  </si>
  <si>
    <t>5501 US Highway 30 West</t>
  </si>
  <si>
    <t>Fort Wayne</t>
  </si>
  <si>
    <t>IN</t>
  </si>
  <si>
    <t>Josh Powell</t>
  </si>
  <si>
    <t>260 312-3573</t>
  </si>
  <si>
    <t>Air Methods Corp</t>
  </si>
  <si>
    <t>5500 South Quebec Street, Suite 300</t>
  </si>
  <si>
    <t>Greenwood Village</t>
  </si>
  <si>
    <t>CO</t>
  </si>
  <si>
    <t>Cindy Hernandez</t>
  </si>
  <si>
    <t>303 792-7517</t>
  </si>
  <si>
    <t>New York State Police</t>
  </si>
  <si>
    <t>739 Albany Shaker Road</t>
  </si>
  <si>
    <t>Latham</t>
  </si>
  <si>
    <t>NY</t>
  </si>
  <si>
    <t>Mark Herdman</t>
  </si>
  <si>
    <t>518 242-4500</t>
  </si>
  <si>
    <t xml:space="preserve">Effective 7/1/20 through 6/30/22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</si>
</sst>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s>
  <fonts count="57">
    <font>
      <sz val="10"/>
      <name val="Arial"/>
      <family val="0"/>
    </font>
    <font>
      <u val="single"/>
      <sz val="10"/>
      <color indexed="12"/>
      <name val="Arial"/>
      <family val="0"/>
    </font>
    <font>
      <b/>
      <sz val="10"/>
      <name val="Arial"/>
      <family val="2"/>
    </font>
    <font>
      <sz val="8"/>
      <name val="Arial"/>
      <family val="2"/>
    </font>
    <font>
      <u val="single"/>
      <sz val="10"/>
      <color indexed="36"/>
      <name val="Arial"/>
      <family val="0"/>
    </font>
    <font>
      <b/>
      <sz val="12"/>
      <color indexed="8"/>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b/>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149959996342659"/>
        <bgColor indexed="64"/>
      </patternFill>
    </fill>
    <fill>
      <patternFill patternType="solid">
        <fgColor theme="0"/>
        <bgColor indexed="64"/>
      </patternFill>
    </fill>
    <fill>
      <patternFill patternType="solid">
        <fgColor indexed="31"/>
        <bgColor indexed="64"/>
      </patternFill>
    </fill>
    <fill>
      <patternFill patternType="solid">
        <fgColor indexed="5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style="thin"/>
    </border>
    <border>
      <left>
        <color indexed="63"/>
      </left>
      <right style="thin"/>
      <top style="thick"/>
      <bottom style="thin"/>
    </border>
    <border>
      <left style="thin"/>
      <right style="thin"/>
      <top>
        <color indexed="63"/>
      </top>
      <bottom style="thick"/>
    </border>
    <border>
      <left style="thin"/>
      <right>
        <color indexed="63"/>
      </right>
      <top style="thin"/>
      <bottom style="thick"/>
    </border>
    <border>
      <left>
        <color indexed="63"/>
      </left>
      <right style="thin"/>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2">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10" xfId="0" applyBorder="1" applyAlignment="1">
      <alignment/>
    </xf>
    <xf numFmtId="0" fontId="49" fillId="0" borderId="10" xfId="0" applyFont="1" applyBorder="1" applyAlignment="1">
      <alignment vertical="center"/>
    </xf>
    <xf numFmtId="0" fontId="50" fillId="0" borderId="10" xfId="0" applyFont="1" applyBorder="1" applyAlignment="1">
      <alignment vertical="center"/>
    </xf>
    <xf numFmtId="0" fontId="51" fillId="0" borderId="10" xfId="0" applyFont="1" applyBorder="1" applyAlignment="1">
      <alignment vertical="center"/>
    </xf>
    <xf numFmtId="14" fontId="52" fillId="0" borderId="10" xfId="0" applyNumberFormat="1" applyFont="1" applyBorder="1" applyAlignment="1">
      <alignment horizontal="left" vertical="center"/>
    </xf>
    <xf numFmtId="0" fontId="52" fillId="0" borderId="10" xfId="0"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5" fillId="0" borderId="10" xfId="0" applyFont="1" applyBorder="1" applyAlignment="1">
      <alignment vertical="center"/>
    </xf>
    <xf numFmtId="0" fontId="1" fillId="0" borderId="10" xfId="53" applyBorder="1" applyAlignment="1" applyProtection="1">
      <alignment vertical="center"/>
      <protection/>
    </xf>
    <xf numFmtId="0" fontId="2" fillId="33" borderId="11" xfId="57" applyFont="1" applyFill="1" applyBorder="1" applyAlignment="1" applyProtection="1">
      <alignment horizontal="center" vertical="center" wrapText="1"/>
      <protection/>
    </xf>
    <xf numFmtId="0" fontId="2" fillId="33" borderId="12" xfId="57" applyFont="1" applyFill="1" applyBorder="1" applyAlignment="1" applyProtection="1">
      <alignment horizontal="center" vertical="center" wrapText="1"/>
      <protection/>
    </xf>
    <xf numFmtId="0" fontId="2" fillId="33" borderId="10" xfId="57" applyFont="1" applyFill="1" applyBorder="1" applyAlignment="1" applyProtection="1">
      <alignment horizontal="center" vertical="center" wrapText="1"/>
      <protection/>
    </xf>
    <xf numFmtId="0" fontId="0" fillId="0" borderId="10" xfId="57" applyFont="1" applyBorder="1" applyAlignment="1" applyProtection="1">
      <alignment horizontal="left" vertical="center" wrapText="1" indent="1"/>
      <protection/>
    </xf>
    <xf numFmtId="169" fontId="0" fillId="0" borderId="10" xfId="57" applyNumberFormat="1" applyFont="1" applyFill="1" applyBorder="1" applyAlignment="1" applyProtection="1">
      <alignment horizontal="right" vertical="center" wrapText="1"/>
      <protection locked="0"/>
    </xf>
    <xf numFmtId="169" fontId="0" fillId="0" borderId="12" xfId="57" applyNumberFormat="1" applyFont="1" applyFill="1" applyBorder="1" applyAlignment="1" applyProtection="1">
      <alignment horizontal="right" vertical="center" wrapText="1"/>
      <protection locked="0"/>
    </xf>
    <xf numFmtId="0" fontId="0" fillId="0" borderId="13" xfId="57" applyFont="1" applyBorder="1" applyAlignment="1" applyProtection="1">
      <alignment horizontal="left" vertical="center" wrapText="1" indent="1"/>
      <protection/>
    </xf>
    <xf numFmtId="0" fontId="0" fillId="33" borderId="14" xfId="57" applyFont="1" applyFill="1" applyBorder="1" applyAlignment="1" applyProtection="1">
      <alignment horizontal="right" vertical="center" wrapText="1"/>
      <protection/>
    </xf>
    <xf numFmtId="0" fontId="0" fillId="33" borderId="15" xfId="57" applyFont="1" applyFill="1" applyBorder="1" applyAlignment="1" applyProtection="1">
      <alignment horizontal="right" vertical="center" wrapText="1"/>
      <protection/>
    </xf>
    <xf numFmtId="169" fontId="2" fillId="34" borderId="12" xfId="57" applyNumberFormat="1" applyFont="1" applyFill="1" applyBorder="1" applyAlignment="1" applyProtection="1">
      <alignment vertical="center" wrapText="1"/>
      <protection/>
    </xf>
    <xf numFmtId="169" fontId="2" fillId="34" borderId="15" xfId="57" applyNumberFormat="1" applyFont="1" applyFill="1" applyBorder="1" applyAlignment="1" applyProtection="1">
      <alignment horizontal="center" vertical="center" wrapText="1"/>
      <protection/>
    </xf>
    <xf numFmtId="169" fontId="2" fillId="34" borderId="16" xfId="57" applyNumberFormat="1" applyFont="1" applyFill="1" applyBorder="1" applyAlignment="1" applyProtection="1">
      <alignment horizontal="center" vertical="center" wrapText="1"/>
      <protection/>
    </xf>
    <xf numFmtId="0" fontId="0" fillId="35" borderId="17" xfId="57" applyFill="1" applyBorder="1" applyAlignment="1">
      <alignment horizontal="left" vertical="center" wrapText="1" indent="1"/>
      <protection/>
    </xf>
    <xf numFmtId="0" fontId="2" fillId="36" borderId="18" xfId="57" applyFont="1" applyFill="1" applyBorder="1" applyAlignment="1" applyProtection="1">
      <alignment horizontal="center" vertical="center" wrapText="1"/>
      <protection/>
    </xf>
    <xf numFmtId="169" fontId="2" fillId="36" borderId="19" xfId="57" applyNumberFormat="1" applyFont="1" applyFill="1" applyBorder="1" applyAlignment="1" applyProtection="1">
      <alignment vertical="center" wrapText="1"/>
      <protection/>
    </xf>
    <xf numFmtId="169" fontId="0" fillId="37" borderId="12" xfId="57" applyNumberFormat="1" applyFont="1" applyFill="1" applyBorder="1" applyAlignment="1" applyProtection="1">
      <alignment horizontal="right" vertical="center" wrapText="1"/>
      <protection locked="0"/>
    </xf>
    <xf numFmtId="0" fontId="2" fillId="35" borderId="12" xfId="57" applyFont="1" applyFill="1" applyBorder="1" applyAlignment="1" applyProtection="1">
      <alignment horizontal="center" vertical="center" wrapText="1"/>
      <protection/>
    </xf>
    <xf numFmtId="169" fontId="2" fillId="34" borderId="12" xfId="57" applyNumberFormat="1" applyFont="1" applyFill="1" applyBorder="1" applyAlignment="1" applyProtection="1">
      <alignment vertical="center" wrapText="1"/>
      <protection/>
    </xf>
    <xf numFmtId="169" fontId="2" fillId="34" borderId="15" xfId="57" applyNumberFormat="1" applyFont="1" applyFill="1" applyBorder="1" applyAlignment="1" applyProtection="1">
      <alignment horizontal="center" vertical="center" wrapText="1"/>
      <protection/>
    </xf>
    <xf numFmtId="169" fontId="2" fillId="34" borderId="16" xfId="57" applyNumberFormat="1" applyFont="1" applyFill="1" applyBorder="1" applyAlignment="1" applyProtection="1">
      <alignment horizontal="center" vertical="center" wrapText="1"/>
      <protection/>
    </xf>
    <xf numFmtId="0" fontId="0" fillId="35" borderId="17" xfId="57" applyFill="1" applyBorder="1" applyAlignment="1">
      <alignment horizontal="left" vertical="center" wrapText="1" indent="1"/>
      <protection/>
    </xf>
    <xf numFmtId="0" fontId="2" fillId="36" borderId="18" xfId="57" applyFont="1" applyFill="1" applyBorder="1" applyAlignment="1" applyProtection="1">
      <alignment horizontal="center" vertical="center" wrapText="1"/>
      <protection/>
    </xf>
    <xf numFmtId="169" fontId="2" fillId="36" borderId="19" xfId="57" applyNumberFormat="1" applyFont="1" applyFill="1" applyBorder="1" applyAlignment="1" applyProtection="1">
      <alignment vertical="center" wrapText="1"/>
      <protection/>
    </xf>
    <xf numFmtId="0" fontId="0" fillId="35" borderId="17" xfId="57" applyFont="1" applyFill="1" applyBorder="1" applyAlignment="1" applyProtection="1">
      <alignment horizontal="left" vertical="center" wrapText="1" indent="1"/>
      <protection/>
    </xf>
    <xf numFmtId="169" fontId="2" fillId="0" borderId="12" xfId="57" applyNumberFormat="1" applyFont="1" applyFill="1" applyBorder="1" applyAlignment="1" applyProtection="1">
      <alignment horizontal="right" vertical="center" wrapText="1"/>
      <protection locked="0"/>
    </xf>
    <xf numFmtId="0" fontId="0" fillId="0" borderId="20" xfId="0" applyFont="1" applyBorder="1" applyAlignment="1" applyProtection="1">
      <alignment/>
      <protection locked="0"/>
    </xf>
    <xf numFmtId="0" fontId="0" fillId="0" borderId="20" xfId="0" applyFont="1" applyBorder="1" applyAlignment="1">
      <alignment/>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169" fontId="0" fillId="0" borderId="10" xfId="0" applyNumberFormat="1" applyBorder="1" applyAlignment="1" applyProtection="1">
      <alignment vertical="center"/>
      <protection locked="0"/>
    </xf>
    <xf numFmtId="0" fontId="2" fillId="33" borderId="10" xfId="57" applyFont="1" applyFill="1" applyBorder="1" applyAlignment="1">
      <alignment horizontal="center" vertical="center" wrapText="1"/>
      <protection/>
    </xf>
    <xf numFmtId="0" fontId="2" fillId="33" borderId="12" xfId="57" applyFont="1" applyFill="1" applyBorder="1" applyAlignment="1">
      <alignment horizontal="center" vertical="center" wrapText="1"/>
      <protection/>
    </xf>
    <xf numFmtId="169" fontId="0" fillId="0" borderId="10" xfId="57" applyNumberFormat="1" applyBorder="1" applyAlignment="1" applyProtection="1">
      <alignment horizontal="right" vertical="center" wrapText="1"/>
      <protection locked="0"/>
    </xf>
    <xf numFmtId="0" fontId="0" fillId="0" borderId="10" xfId="57" applyBorder="1" applyAlignment="1">
      <alignment horizontal="left" vertical="center" wrapText="1" indent="1"/>
      <protection/>
    </xf>
    <xf numFmtId="0" fontId="2" fillId="33" borderId="11" xfId="57" applyFont="1" applyFill="1" applyBorder="1" applyAlignment="1">
      <alignment horizontal="center" vertical="center" wrapText="1"/>
      <protection/>
    </xf>
    <xf numFmtId="169" fontId="0" fillId="0" borderId="12" xfId="57" applyNumberFormat="1" applyBorder="1" applyAlignment="1" applyProtection="1">
      <alignment horizontal="right" vertical="center" wrapText="1"/>
      <protection locked="0"/>
    </xf>
    <xf numFmtId="0" fontId="0" fillId="0" borderId="13" xfId="57" applyBorder="1" applyAlignment="1">
      <alignment horizontal="left" vertical="center" wrapText="1" indent="1"/>
      <protection/>
    </xf>
    <xf numFmtId="169" fontId="2" fillId="34" borderId="12" xfId="57" applyNumberFormat="1" applyFont="1" applyFill="1" applyBorder="1" applyAlignment="1">
      <alignment vertical="center" wrapText="1"/>
      <protection/>
    </xf>
    <xf numFmtId="169" fontId="0" fillId="37" borderId="12" xfId="57" applyNumberFormat="1" applyFill="1" applyBorder="1" applyAlignment="1" applyProtection="1">
      <alignment horizontal="right" vertical="center" wrapText="1"/>
      <protection locked="0"/>
    </xf>
    <xf numFmtId="0" fontId="2" fillId="35" borderId="12" xfId="57" applyFont="1" applyFill="1" applyBorder="1" applyAlignment="1">
      <alignment horizontal="center" vertical="center" wrapText="1"/>
      <protection/>
    </xf>
    <xf numFmtId="0" fontId="2" fillId="36" borderId="18" xfId="57" applyFont="1" applyFill="1" applyBorder="1" applyAlignment="1">
      <alignment horizontal="center" vertical="center" wrapText="1"/>
      <protection/>
    </xf>
    <xf numFmtId="169" fontId="2" fillId="36" borderId="19" xfId="57" applyNumberFormat="1" applyFont="1" applyFill="1" applyBorder="1" applyAlignment="1">
      <alignment vertical="center" wrapText="1"/>
      <protection/>
    </xf>
    <xf numFmtId="0" fontId="0" fillId="33" borderId="14" xfId="57" applyFill="1" applyBorder="1" applyAlignment="1">
      <alignment horizontal="right" vertical="center" wrapText="1"/>
      <protection/>
    </xf>
    <xf numFmtId="0" fontId="0" fillId="33" borderId="15" xfId="57" applyFill="1" applyBorder="1" applyAlignment="1">
      <alignment horizontal="right" vertical="center" wrapText="1"/>
      <protection/>
    </xf>
    <xf numFmtId="169" fontId="2" fillId="34" borderId="15" xfId="57" applyNumberFormat="1" applyFont="1" applyFill="1" applyBorder="1" applyAlignment="1">
      <alignment horizontal="center" vertical="center" wrapText="1"/>
      <protection/>
    </xf>
    <xf numFmtId="169" fontId="2" fillId="34" borderId="16" xfId="57" applyNumberFormat="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6" fillId="33" borderId="14" xfId="57" applyFont="1" applyFill="1" applyBorder="1" applyAlignment="1">
      <alignment horizontal="center" vertical="center" wrapText="1"/>
      <protection/>
    </xf>
    <xf numFmtId="0" fontId="6" fillId="33" borderId="15" xfId="57" applyFont="1" applyFill="1" applyBorder="1" applyAlignment="1">
      <alignment horizontal="center" vertical="center" wrapText="1"/>
      <protection/>
    </xf>
    <xf numFmtId="0" fontId="6" fillId="33" borderId="16" xfId="57" applyFont="1" applyFill="1" applyBorder="1" applyAlignment="1">
      <alignment horizontal="center" vertical="center" wrapText="1"/>
      <protection/>
    </xf>
    <xf numFmtId="0" fontId="2" fillId="33" borderId="11" xfId="57" applyFont="1" applyFill="1" applyBorder="1" applyAlignment="1">
      <alignment horizontal="center" vertical="center" wrapText="1"/>
      <protection/>
    </xf>
    <xf numFmtId="0" fontId="2" fillId="36" borderId="18" xfId="57" applyFont="1" applyFill="1" applyBorder="1" applyAlignment="1">
      <alignment horizontal="center" vertical="center" wrapText="1"/>
      <protection/>
    </xf>
    <xf numFmtId="0" fontId="2" fillId="33" borderId="19" xfId="57" applyFont="1" applyFill="1" applyBorder="1" applyAlignment="1">
      <alignment horizontal="center" vertical="center" wrapText="1"/>
      <protection/>
    </xf>
    <xf numFmtId="0" fontId="2" fillId="33" borderId="10" xfId="57" applyFont="1" applyFill="1" applyBorder="1" applyAlignment="1">
      <alignment vertical="center" wrapText="1"/>
      <protection/>
    </xf>
    <xf numFmtId="0" fontId="0" fillId="35" borderId="13" xfId="57" applyFill="1" applyBorder="1" applyAlignment="1">
      <alignment horizontal="left" vertical="center" wrapText="1" indent="1"/>
      <protection/>
    </xf>
    <xf numFmtId="0" fontId="0" fillId="35" borderId="17" xfId="57" applyFill="1" applyBorder="1" applyAlignment="1">
      <alignment horizontal="left" vertical="center" wrapText="1" indent="1"/>
      <protection/>
    </xf>
    <xf numFmtId="0" fontId="0" fillId="35" borderId="21" xfId="57" applyFill="1" applyBorder="1" applyAlignment="1">
      <alignment horizontal="left" vertical="center" wrapText="1" indent="1"/>
      <protection/>
    </xf>
    <xf numFmtId="0" fontId="0" fillId="0" borderId="12" xfId="57" applyBorder="1" applyAlignment="1">
      <alignment horizontal="left" vertical="center" wrapText="1"/>
      <protection/>
    </xf>
    <xf numFmtId="0" fontId="0" fillId="0" borderId="22" xfId="57" applyBorder="1" applyAlignment="1">
      <alignment horizontal="left" vertical="center" wrapText="1"/>
      <protection/>
    </xf>
    <xf numFmtId="0" fontId="2" fillId="33" borderId="12" xfId="57" applyFont="1" applyFill="1" applyBorder="1" applyAlignment="1">
      <alignment horizontal="right" vertical="center"/>
      <protection/>
    </xf>
    <xf numFmtId="0" fontId="2" fillId="33" borderId="23" xfId="57" applyFont="1" applyFill="1" applyBorder="1" applyAlignment="1">
      <alignment horizontal="right" vertical="center"/>
      <protection/>
    </xf>
    <xf numFmtId="0" fontId="2" fillId="36" borderId="24" xfId="57" applyFont="1" applyFill="1" applyBorder="1" applyAlignment="1">
      <alignment horizontal="center" vertical="center"/>
      <protection/>
    </xf>
    <xf numFmtId="0" fontId="0" fillId="36" borderId="25" xfId="0" applyFill="1" applyBorder="1" applyAlignment="1">
      <alignment horizontal="center" vertical="center"/>
    </xf>
    <xf numFmtId="0" fontId="2" fillId="33" borderId="13" xfId="57" applyFont="1" applyFill="1" applyBorder="1" applyAlignment="1">
      <alignment horizontal="center" vertical="center" wrapText="1"/>
      <protection/>
    </xf>
    <xf numFmtId="0" fontId="2" fillId="33" borderId="17" xfId="57" applyFont="1" applyFill="1" applyBorder="1" applyAlignment="1">
      <alignment horizontal="center" vertical="center" wrapText="1"/>
      <protection/>
    </xf>
    <xf numFmtId="0" fontId="2" fillId="33" borderId="26" xfId="57" applyFont="1" applyFill="1" applyBorder="1" applyAlignment="1">
      <alignment horizontal="center" vertical="center" wrapText="1"/>
      <protection/>
    </xf>
    <xf numFmtId="0" fontId="0" fillId="35" borderId="26" xfId="57" applyFill="1" applyBorder="1" applyAlignment="1">
      <alignment horizontal="left" vertical="center" wrapText="1" indent="1"/>
      <protection/>
    </xf>
    <xf numFmtId="0" fontId="2" fillId="33" borderId="27" xfId="57" applyFont="1" applyFill="1" applyBorder="1" applyAlignment="1">
      <alignment horizontal="right" vertical="center"/>
      <protection/>
    </xf>
    <xf numFmtId="0" fontId="2" fillId="33" borderId="28" xfId="57" applyFont="1" applyFill="1" applyBorder="1" applyAlignment="1">
      <alignment horizontal="right" vertical="center"/>
      <protection/>
    </xf>
    <xf numFmtId="0" fontId="0" fillId="37" borderId="12" xfId="57" applyFill="1" applyBorder="1" applyAlignment="1">
      <alignment horizontal="left" vertical="center" wrapText="1"/>
      <protection/>
    </xf>
    <xf numFmtId="0" fontId="0" fillId="37" borderId="22" xfId="57" applyFill="1" applyBorder="1" applyAlignment="1">
      <alignment horizontal="left" vertical="center" wrapText="1"/>
      <protection/>
    </xf>
    <xf numFmtId="0" fontId="2" fillId="37" borderId="12" xfId="57" applyFont="1" applyFill="1" applyBorder="1" applyAlignment="1">
      <alignment horizontal="right" vertical="center"/>
      <protection/>
    </xf>
    <xf numFmtId="0" fontId="2" fillId="37" borderId="23" xfId="57" applyFont="1" applyFill="1" applyBorder="1" applyAlignment="1">
      <alignment horizontal="right" vertical="center"/>
      <protection/>
    </xf>
    <xf numFmtId="0" fontId="2" fillId="33" borderId="21" xfId="57" applyFont="1" applyFill="1" applyBorder="1" applyAlignment="1">
      <alignment horizontal="center" vertical="center" wrapText="1"/>
      <protection/>
    </xf>
    <xf numFmtId="0" fontId="2" fillId="35" borderId="10" xfId="57" applyFont="1" applyFill="1" applyBorder="1" applyAlignment="1">
      <alignment vertical="center" wrapText="1"/>
      <protection/>
    </xf>
    <xf numFmtId="0" fontId="2" fillId="35" borderId="12" xfId="57" applyFont="1" applyFill="1" applyBorder="1" applyAlignment="1">
      <alignment horizontal="right" vertical="center"/>
      <protection/>
    </xf>
    <xf numFmtId="0" fontId="2" fillId="35" borderId="23" xfId="57" applyFont="1" applyFill="1" applyBorder="1" applyAlignment="1">
      <alignment horizontal="right" vertical="center"/>
      <protection/>
    </xf>
    <xf numFmtId="0" fontId="0" fillId="0" borderId="17" xfId="57" applyBorder="1" applyAlignment="1">
      <alignment horizontal="center" vertical="center" wrapText="1"/>
      <protection/>
    </xf>
    <xf numFmtId="0" fontId="0" fillId="0" borderId="21" xfId="57" applyBorder="1" applyAlignment="1">
      <alignment horizontal="center" vertical="center" wrapText="1"/>
      <protection/>
    </xf>
    <xf numFmtId="0" fontId="5" fillId="38" borderId="12" xfId="57" applyFont="1" applyFill="1" applyBorder="1" applyAlignment="1">
      <alignment horizontal="center" vertical="top" wrapText="1"/>
      <protection/>
    </xf>
    <xf numFmtId="0" fontId="0" fillId="0" borderId="22" xfId="57" applyBorder="1" applyAlignment="1">
      <alignment vertical="top" wrapText="1"/>
      <protection/>
    </xf>
    <xf numFmtId="0" fontId="0" fillId="0" borderId="23" xfId="57" applyBorder="1" applyAlignment="1">
      <alignment vertical="top" wrapText="1"/>
      <protection/>
    </xf>
    <xf numFmtId="0" fontId="2" fillId="5" borderId="12" xfId="57" applyFont="1" applyFill="1" applyBorder="1" applyAlignment="1">
      <alignment horizontal="center" vertical="center"/>
      <protection/>
    </xf>
    <xf numFmtId="0" fontId="2" fillId="5" borderId="22" xfId="57" applyFont="1" applyFill="1" applyBorder="1" applyAlignment="1">
      <alignment horizontal="center" vertical="center"/>
      <protection/>
    </xf>
    <xf numFmtId="0" fontId="2" fillId="5" borderId="23" xfId="57" applyFont="1" applyFill="1" applyBorder="1" applyAlignment="1">
      <alignment horizontal="center" vertical="center"/>
      <protection/>
    </xf>
    <xf numFmtId="0" fontId="2" fillId="0" borderId="12" xfId="57" applyFont="1" applyBorder="1" applyAlignment="1">
      <alignment horizontal="right" vertical="center"/>
      <protection/>
    </xf>
    <xf numFmtId="0" fontId="2" fillId="0" borderId="23" xfId="57" applyFont="1" applyBorder="1" applyAlignment="1">
      <alignment horizontal="right" vertical="center"/>
      <protection/>
    </xf>
    <xf numFmtId="0" fontId="56" fillId="0" borderId="12" xfId="57" applyFont="1" applyBorder="1" applyAlignment="1" applyProtection="1">
      <alignment horizontal="center" vertical="center"/>
      <protection locked="0"/>
    </xf>
    <xf numFmtId="0" fontId="56" fillId="0" borderId="22" xfId="57" applyFont="1" applyBorder="1" applyAlignment="1" applyProtection="1">
      <alignment horizontal="center" vertical="center"/>
      <protection locked="0"/>
    </xf>
    <xf numFmtId="0" fontId="56" fillId="0" borderId="23" xfId="57" applyFont="1" applyBorder="1" applyAlignment="1" applyProtection="1">
      <alignment horizontal="center" vertical="center"/>
      <protection locked="0"/>
    </xf>
    <xf numFmtId="0" fontId="2" fillId="33" borderId="12" xfId="57" applyFont="1" applyFill="1" applyBorder="1" applyAlignment="1">
      <alignment horizontal="center" vertical="center" wrapText="1"/>
      <protection/>
    </xf>
    <xf numFmtId="0" fontId="2" fillId="33" borderId="22" xfId="57" applyFont="1" applyFill="1" applyBorder="1" applyAlignment="1">
      <alignment horizontal="center" vertical="center" wrapText="1"/>
      <protection/>
    </xf>
    <xf numFmtId="0" fontId="2" fillId="33" borderId="23" xfId="57" applyFont="1" applyFill="1" applyBorder="1" applyAlignment="1">
      <alignment horizontal="center" vertical="center" wrapText="1"/>
      <protection/>
    </xf>
    <xf numFmtId="0" fontId="0" fillId="0" borderId="23" xfId="57" applyBorder="1" applyAlignment="1">
      <alignment horizontal="left" vertical="center" wrapText="1"/>
      <protection/>
    </xf>
    <xf numFmtId="0" fontId="0" fillId="0" borderId="12" xfId="57" applyFont="1" applyFill="1" applyBorder="1" applyAlignment="1" applyProtection="1">
      <alignment horizontal="left" vertical="center" wrapText="1"/>
      <protection/>
    </xf>
    <xf numFmtId="0" fontId="0" fillId="0" borderId="22" xfId="57" applyFont="1" applyFill="1" applyBorder="1" applyAlignment="1" applyProtection="1">
      <alignment horizontal="left" vertical="center" wrapText="1"/>
      <protection/>
    </xf>
    <xf numFmtId="0" fontId="0" fillId="0" borderId="23" xfId="57" applyFont="1" applyFill="1" applyBorder="1" applyAlignment="1" applyProtection="1">
      <alignment horizontal="left" vertical="center" wrapText="1"/>
      <protection/>
    </xf>
    <xf numFmtId="0" fontId="2" fillId="33" borderId="13" xfId="57" applyFont="1" applyFill="1" applyBorder="1" applyAlignment="1" applyProtection="1">
      <alignment horizontal="center" vertical="center" wrapText="1"/>
      <protection/>
    </xf>
    <xf numFmtId="0" fontId="2" fillId="33" borderId="10" xfId="57" applyFont="1" applyFill="1" applyBorder="1" applyAlignment="1" applyProtection="1">
      <alignment vertical="center" wrapText="1"/>
      <protection/>
    </xf>
    <xf numFmtId="0" fontId="0" fillId="35" borderId="13" xfId="57" applyFont="1" applyFill="1" applyBorder="1" applyAlignment="1" applyProtection="1">
      <alignment horizontal="left" vertical="center" wrapText="1" indent="1"/>
      <protection/>
    </xf>
    <xf numFmtId="0" fontId="2" fillId="33" borderId="12" xfId="57" applyFont="1" applyFill="1" applyBorder="1" applyAlignment="1" applyProtection="1">
      <alignment horizontal="right" vertical="center"/>
      <protection/>
    </xf>
    <xf numFmtId="0" fontId="2" fillId="33" borderId="23" xfId="57" applyFont="1" applyFill="1" applyBorder="1" applyAlignment="1" applyProtection="1">
      <alignment horizontal="right" vertical="center"/>
      <protection/>
    </xf>
    <xf numFmtId="0" fontId="5" fillId="38" borderId="12" xfId="57" applyFont="1" applyFill="1" applyBorder="1" applyAlignment="1" applyProtection="1">
      <alignment horizontal="center" vertical="top" wrapText="1"/>
      <protection/>
    </xf>
    <xf numFmtId="0" fontId="0" fillId="0" borderId="22" xfId="57" applyBorder="1" applyAlignment="1" applyProtection="1">
      <alignment vertical="top" wrapText="1"/>
      <protection/>
    </xf>
    <xf numFmtId="0" fontId="0" fillId="0" borderId="23" xfId="57" applyBorder="1" applyAlignment="1" applyProtection="1">
      <alignment vertical="top" wrapText="1"/>
      <protection/>
    </xf>
    <xf numFmtId="0" fontId="2" fillId="5" borderId="12" xfId="57" applyFont="1" applyFill="1" applyBorder="1" applyAlignment="1" applyProtection="1">
      <alignment horizontal="center" vertical="center"/>
      <protection/>
    </xf>
    <xf numFmtId="0" fontId="2" fillId="5" borderId="22" xfId="57" applyFont="1" applyFill="1" applyBorder="1" applyAlignment="1" applyProtection="1">
      <alignment horizontal="center" vertical="center"/>
      <protection/>
    </xf>
    <xf numFmtId="0" fontId="2" fillId="5" borderId="23" xfId="57" applyFont="1" applyFill="1" applyBorder="1" applyAlignment="1" applyProtection="1">
      <alignment horizontal="center" vertical="center"/>
      <protection/>
    </xf>
    <xf numFmtId="0" fontId="2" fillId="0" borderId="12" xfId="57" applyFont="1" applyBorder="1" applyAlignment="1" applyProtection="1">
      <alignment horizontal="right" vertical="center"/>
      <protection/>
    </xf>
    <xf numFmtId="0" fontId="2" fillId="0" borderId="23" xfId="57" applyFont="1" applyBorder="1" applyAlignment="1" applyProtection="1">
      <alignment horizontal="right" vertical="center"/>
      <protection/>
    </xf>
    <xf numFmtId="0" fontId="56" fillId="0" borderId="12" xfId="57" applyNumberFormat="1" applyFont="1" applyBorder="1" applyAlignment="1" applyProtection="1">
      <alignment horizontal="center" vertical="center"/>
      <protection locked="0"/>
    </xf>
    <xf numFmtId="0" fontId="56" fillId="0" borderId="22" xfId="57" applyNumberFormat="1" applyFont="1" applyBorder="1" applyAlignment="1" applyProtection="1">
      <alignment horizontal="center" vertical="center"/>
      <protection locked="0"/>
    </xf>
    <xf numFmtId="0" fontId="56" fillId="0" borderId="23" xfId="57" applyNumberFormat="1" applyFont="1" applyBorder="1" applyAlignment="1" applyProtection="1">
      <alignment horizontal="center" vertical="center"/>
      <protection locked="0"/>
    </xf>
    <xf numFmtId="0" fontId="2" fillId="33" borderId="12" xfId="57" applyFont="1" applyFill="1" applyBorder="1" applyAlignment="1" applyProtection="1">
      <alignment horizontal="center" vertical="center" wrapText="1"/>
      <protection/>
    </xf>
    <xf numFmtId="0" fontId="2" fillId="33" borderId="22" xfId="57" applyFont="1" applyFill="1" applyBorder="1" applyAlignment="1" applyProtection="1">
      <alignment horizontal="center" vertical="center" wrapText="1"/>
      <protection/>
    </xf>
    <xf numFmtId="0" fontId="2" fillId="33" borderId="23" xfId="57" applyFont="1" applyFill="1" applyBorder="1" applyAlignment="1" applyProtection="1">
      <alignment horizontal="center" vertical="center" wrapText="1"/>
      <protection/>
    </xf>
    <xf numFmtId="0" fontId="2" fillId="33" borderId="27" xfId="57" applyFont="1" applyFill="1" applyBorder="1" applyAlignment="1" applyProtection="1">
      <alignment horizontal="right" vertical="center"/>
      <protection/>
    </xf>
    <xf numFmtId="0" fontId="2" fillId="33" borderId="28" xfId="57" applyFont="1" applyFill="1" applyBorder="1" applyAlignment="1" applyProtection="1">
      <alignment horizontal="right" vertical="center"/>
      <protection/>
    </xf>
    <xf numFmtId="0" fontId="2" fillId="33" borderId="11" xfId="57" applyFont="1" applyFill="1" applyBorder="1" applyAlignment="1" applyProtection="1">
      <alignment horizontal="center" vertical="center" wrapText="1"/>
      <protection/>
    </xf>
    <xf numFmtId="0" fontId="2" fillId="36" borderId="18" xfId="57" applyFont="1" applyFill="1" applyBorder="1" applyAlignment="1" applyProtection="1">
      <alignment horizontal="center" vertical="center" wrapText="1"/>
      <protection/>
    </xf>
    <xf numFmtId="0" fontId="2" fillId="33" borderId="19" xfId="57" applyFont="1" applyFill="1" applyBorder="1" applyAlignment="1" applyProtection="1">
      <alignment horizontal="center" vertical="center" wrapText="1"/>
      <protection/>
    </xf>
    <xf numFmtId="0" fontId="0" fillId="37" borderId="12" xfId="57" applyFont="1" applyFill="1" applyBorder="1" applyAlignment="1" applyProtection="1">
      <alignment horizontal="left" vertical="center" wrapText="1"/>
      <protection/>
    </xf>
    <xf numFmtId="0" fontId="0" fillId="37" borderId="22" xfId="57" applyFont="1" applyFill="1" applyBorder="1" applyAlignment="1" applyProtection="1">
      <alignment horizontal="left" vertical="center" wrapText="1"/>
      <protection/>
    </xf>
    <xf numFmtId="0" fontId="2" fillId="33" borderId="17" xfId="57" applyFont="1" applyFill="1" applyBorder="1" applyAlignment="1" applyProtection="1">
      <alignment horizontal="center" vertical="center" wrapText="1"/>
      <protection/>
    </xf>
    <xf numFmtId="0" fontId="2" fillId="33" borderId="26" xfId="57" applyFont="1" applyFill="1" applyBorder="1" applyAlignment="1" applyProtection="1">
      <alignment horizontal="center" vertical="center" wrapText="1"/>
      <protection/>
    </xf>
    <xf numFmtId="0" fontId="6" fillId="33" borderId="14" xfId="57" applyFont="1" applyFill="1" applyBorder="1" applyAlignment="1" applyProtection="1">
      <alignment horizontal="center" vertical="center" wrapText="1"/>
      <protection/>
    </xf>
    <xf numFmtId="0" fontId="6" fillId="33" borderId="15" xfId="57" applyFont="1" applyFill="1" applyBorder="1" applyAlignment="1" applyProtection="1">
      <alignment horizontal="center" vertical="center" wrapText="1"/>
      <protection/>
    </xf>
    <xf numFmtId="0" fontId="6" fillId="33" borderId="16" xfId="57" applyFont="1" applyFill="1" applyBorder="1" applyAlignment="1" applyProtection="1">
      <alignment horizontal="center" vertical="center" wrapText="1"/>
      <protection/>
    </xf>
    <xf numFmtId="0" fontId="2" fillId="35" borderId="12" xfId="57" applyFont="1" applyFill="1" applyBorder="1" applyAlignment="1" applyProtection="1">
      <alignment horizontal="right" vertical="center"/>
      <protection/>
    </xf>
    <xf numFmtId="0" fontId="2" fillId="35" borderId="23" xfId="57" applyFont="1" applyFill="1" applyBorder="1" applyAlignment="1" applyProtection="1">
      <alignment horizontal="right" vertical="center"/>
      <protection/>
    </xf>
    <xf numFmtId="0" fontId="2" fillId="33" borderId="21" xfId="57" applyFont="1" applyFill="1" applyBorder="1" applyAlignment="1" applyProtection="1">
      <alignment horizontal="center" vertical="center" wrapText="1"/>
      <protection/>
    </xf>
    <xf numFmtId="0" fontId="2" fillId="35" borderId="10" xfId="57" applyFont="1" applyFill="1" applyBorder="1" applyAlignment="1" applyProtection="1">
      <alignment vertical="center" wrapText="1"/>
      <protection/>
    </xf>
    <xf numFmtId="0" fontId="2" fillId="37" borderId="12" xfId="57" applyFont="1" applyFill="1" applyBorder="1" applyAlignment="1" applyProtection="1">
      <alignment horizontal="right" vertical="center"/>
      <protection/>
    </xf>
    <xf numFmtId="0" fontId="2" fillId="37" borderId="23" xfId="57" applyFont="1" applyFill="1" applyBorder="1" applyAlignment="1" applyProtection="1">
      <alignment horizontal="right" vertical="center"/>
      <protection/>
    </xf>
    <xf numFmtId="0" fontId="2" fillId="36" borderId="24" xfId="57" applyFont="1" applyFill="1" applyBorder="1" applyAlignment="1" applyProtection="1">
      <alignment horizontal="center" vertical="center"/>
      <protection/>
    </xf>
    <xf numFmtId="0" fontId="2" fillId="33" borderId="12" xfId="57" applyFont="1" applyFill="1" applyBorder="1" applyAlignment="1">
      <alignment vertical="center" wrapText="1"/>
      <protection/>
    </xf>
    <xf numFmtId="0" fontId="2" fillId="33" borderId="23" xfId="57" applyFont="1" applyFill="1" applyBorder="1" applyAlignment="1">
      <alignment vertical="center" wrapText="1"/>
      <protection/>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2" fillId="36" borderId="25" xfId="57" applyFont="1" applyFill="1" applyBorder="1" applyAlignment="1">
      <alignment horizontal="center" vertical="center"/>
      <protection/>
    </xf>
    <xf numFmtId="0" fontId="2" fillId="33" borderId="12" xfId="57" applyFont="1" applyFill="1" applyBorder="1" applyAlignment="1">
      <alignment horizontal="left" vertical="center" wrapText="1"/>
      <protection/>
    </xf>
    <xf numFmtId="0" fontId="0" fillId="0" borderId="23" xfId="0" applyBorder="1" applyAlignment="1">
      <alignment horizontal="left" vertical="center" wrapText="1"/>
    </xf>
    <xf numFmtId="0" fontId="2" fillId="35" borderId="12" xfId="57" applyFont="1" applyFill="1" applyBorder="1" applyAlignment="1">
      <alignment horizontal="left" vertical="center" wrapText="1"/>
      <protection/>
    </xf>
    <xf numFmtId="0" fontId="0" fillId="35" borderId="23" xfId="0" applyFill="1" applyBorder="1" applyAlignment="1">
      <alignment horizontal="left" vertical="center" wrapText="1"/>
    </xf>
    <xf numFmtId="0" fontId="5" fillId="38" borderId="22" xfId="57" applyFont="1" applyFill="1" applyBorder="1" applyAlignment="1">
      <alignment horizontal="center" vertical="top" wrapText="1"/>
      <protection/>
    </xf>
    <xf numFmtId="0" fontId="5" fillId="38" borderId="23" xfId="57" applyFont="1" applyFill="1" applyBorder="1" applyAlignment="1">
      <alignment horizontal="center" vertical="top" wrapText="1"/>
      <protection/>
    </xf>
    <xf numFmtId="0" fontId="0" fillId="35" borderId="17" xfId="57" applyFont="1" applyFill="1" applyBorder="1" applyAlignment="1" applyProtection="1">
      <alignment horizontal="left" vertical="center" wrapText="1" indent="1"/>
      <protection/>
    </xf>
    <xf numFmtId="0" fontId="0" fillId="35" borderId="21" xfId="57" applyFont="1" applyFill="1" applyBorder="1" applyAlignment="1" applyProtection="1">
      <alignment horizontal="left" vertical="center" wrapText="1" indent="1"/>
      <protection/>
    </xf>
    <xf numFmtId="0" fontId="5" fillId="38" borderId="22" xfId="57" applyFont="1" applyFill="1" applyBorder="1" applyAlignment="1" applyProtection="1">
      <alignment horizontal="center" vertical="top" wrapText="1"/>
      <protection/>
    </xf>
    <xf numFmtId="0" fontId="5" fillId="38" borderId="23" xfId="57" applyFont="1" applyFill="1" applyBorder="1" applyAlignment="1" applyProtection="1">
      <alignment horizontal="center" vertical="top" wrapText="1"/>
      <protection/>
    </xf>
    <xf numFmtId="0" fontId="2" fillId="35" borderId="12" xfId="57" applyFont="1" applyFill="1" applyBorder="1" applyAlignment="1" applyProtection="1">
      <alignment horizontal="left" vertical="center" wrapText="1"/>
      <protection/>
    </xf>
    <xf numFmtId="0" fontId="2" fillId="33" borderId="12" xfId="57" applyFont="1" applyFill="1" applyBorder="1" applyAlignment="1" applyProtection="1">
      <alignment horizontal="left" vertical="center" wrapText="1"/>
      <protection/>
    </xf>
    <xf numFmtId="0" fontId="2" fillId="33" borderId="12" xfId="57" applyFont="1" applyFill="1" applyBorder="1" applyAlignment="1" applyProtection="1">
      <alignment vertical="center" wrapText="1"/>
      <protection/>
    </xf>
    <xf numFmtId="0" fontId="2" fillId="33" borderId="23" xfId="57" applyFont="1" applyFill="1" applyBorder="1" applyAlignment="1" applyProtection="1">
      <alignment vertical="center" wrapText="1"/>
      <protection/>
    </xf>
    <xf numFmtId="0" fontId="0" fillId="35" borderId="26" xfId="57" applyFont="1" applyFill="1" applyBorder="1" applyAlignment="1" applyProtection="1">
      <alignment horizontal="left" vertical="center" wrapText="1" indent="1"/>
      <protection/>
    </xf>
    <xf numFmtId="0" fontId="2" fillId="36" borderId="25" xfId="57" applyFont="1" applyFill="1" applyBorder="1" applyAlignment="1" applyProtection="1">
      <alignment horizontal="center" vertical="center"/>
      <protection/>
    </xf>
    <xf numFmtId="0" fontId="0" fillId="39" borderId="29" xfId="0" applyFont="1" applyFill="1" applyBorder="1" applyAlignment="1">
      <alignment/>
    </xf>
    <xf numFmtId="0" fontId="0" fillId="39" borderId="30" xfId="0" applyFont="1" applyFill="1" applyBorder="1" applyAlignment="1">
      <alignment/>
    </xf>
    <xf numFmtId="0" fontId="0" fillId="39" borderId="31" xfId="0" applyFont="1" applyFill="1" applyBorder="1" applyAlignment="1">
      <alignment/>
    </xf>
    <xf numFmtId="0" fontId="2" fillId="33" borderId="29" xfId="0" applyFont="1" applyFill="1" applyBorder="1" applyAlignment="1">
      <alignment vertical="center"/>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20" xfId="0" applyFont="1" applyBorder="1" applyAlignment="1" applyProtection="1">
      <alignment/>
      <protection locked="0"/>
    </xf>
    <xf numFmtId="0" fontId="2" fillId="38" borderId="20" xfId="0" applyFont="1" applyFill="1" applyBorder="1" applyAlignment="1">
      <alignment horizontal="center" vertical="center"/>
    </xf>
    <xf numFmtId="0" fontId="0" fillId="0" borderId="29" xfId="0" applyFont="1" applyBorder="1" applyAlignment="1">
      <alignment horizontal="right" vertical="center"/>
    </xf>
    <xf numFmtId="0" fontId="0" fillId="0" borderId="31" xfId="0" applyFont="1" applyBorder="1" applyAlignment="1">
      <alignment horizontal="right"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2" fillId="33" borderId="20" xfId="0" applyFont="1" applyFill="1" applyBorder="1" applyAlignment="1">
      <alignment vertical="center"/>
    </xf>
    <xf numFmtId="0" fontId="0" fillId="0" borderId="20" xfId="0" applyFont="1" applyBorder="1" applyAlignment="1">
      <alignment horizontal="justify" vertical="top" wrapText="1"/>
    </xf>
    <xf numFmtId="0" fontId="0" fillId="0" borderId="20" xfId="0" applyFont="1" applyBorder="1" applyAlignment="1">
      <alignment/>
    </xf>
    <xf numFmtId="0" fontId="1" fillId="0" borderId="20" xfId="53" applyBorder="1" applyAlignment="1">
      <alignment/>
    </xf>
    <xf numFmtId="17" fontId="0" fillId="0" borderId="29" xfId="0" applyNumberFormat="1" applyFont="1" applyBorder="1" applyAlignment="1" applyProtection="1">
      <alignment/>
      <protection locked="0"/>
    </xf>
    <xf numFmtId="0" fontId="0" fillId="39" borderId="29" xfId="0" applyFont="1" applyFill="1" applyBorder="1" applyAlignment="1">
      <alignment/>
    </xf>
    <xf numFmtId="0" fontId="0" fillId="39" borderId="30" xfId="0" applyFont="1" applyFill="1" applyBorder="1" applyAlignment="1">
      <alignment/>
    </xf>
    <xf numFmtId="0" fontId="0" fillId="39" borderId="31" xfId="0" applyFont="1" applyFill="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20" xfId="0" applyFont="1" applyBorder="1" applyAlignment="1" applyProtection="1">
      <alignment/>
      <protection locked="0"/>
    </xf>
    <xf numFmtId="0" fontId="0" fillId="0" borderId="29" xfId="0" applyFont="1" applyFill="1" applyBorder="1" applyAlignment="1">
      <alignment horizontal="right" vertical="center"/>
    </xf>
    <xf numFmtId="0" fontId="0" fillId="0" borderId="31" xfId="0" applyFont="1" applyFill="1" applyBorder="1" applyAlignment="1">
      <alignment horizontal="right" vertical="center"/>
    </xf>
    <xf numFmtId="0" fontId="56" fillId="0" borderId="29" xfId="0" applyFont="1" applyFill="1" applyBorder="1" applyAlignment="1" applyProtection="1">
      <alignment horizontal="center" vertical="center"/>
      <protection/>
    </xf>
    <xf numFmtId="0" fontId="56" fillId="0" borderId="30" xfId="0" applyFont="1" applyFill="1" applyBorder="1" applyAlignment="1" applyProtection="1">
      <alignment horizontal="center" vertical="center"/>
      <protection/>
    </xf>
    <xf numFmtId="0" fontId="56" fillId="0" borderId="31" xfId="0" applyFont="1" applyFill="1" applyBorder="1" applyAlignment="1" applyProtection="1">
      <alignment horizontal="center" vertical="center"/>
      <protection/>
    </xf>
    <xf numFmtId="0" fontId="0" fillId="0" borderId="20" xfId="0" applyFont="1" applyBorder="1" applyAlignment="1">
      <alignment/>
    </xf>
    <xf numFmtId="0" fontId="0" fillId="39" borderId="12" xfId="0" applyFill="1" applyBorder="1" applyAlignment="1">
      <alignment horizontal="center"/>
    </xf>
    <xf numFmtId="0" fontId="0" fillId="39" borderId="22" xfId="0" applyFill="1" applyBorder="1" applyAlignment="1">
      <alignment horizontal="center"/>
    </xf>
    <xf numFmtId="0" fontId="0" fillId="39" borderId="23" xfId="0" applyFill="1" applyBorder="1" applyAlignment="1">
      <alignment horizontal="center"/>
    </xf>
    <xf numFmtId="0" fontId="0" fillId="0" borderId="10" xfId="0" applyBorder="1" applyAlignment="1">
      <alignment horizontal="left" vertical="center" wrapText="1"/>
    </xf>
    <xf numFmtId="0" fontId="2" fillId="38" borderId="10" xfId="0" applyFont="1" applyFill="1" applyBorder="1" applyAlignment="1">
      <alignment horizontal="center" vertical="center"/>
    </xf>
    <xf numFmtId="0" fontId="2" fillId="0" borderId="10" xfId="0" applyFont="1" applyBorder="1" applyAlignment="1">
      <alignment horizontal="right" vertical="center"/>
    </xf>
    <xf numFmtId="0" fontId="56" fillId="0" borderId="12" xfId="0" applyFont="1" applyBorder="1" applyAlignment="1">
      <alignment horizontal="center" vertical="center"/>
    </xf>
    <xf numFmtId="0" fontId="56" fillId="0" borderId="23" xfId="0" applyFont="1" applyBorder="1" applyAlignment="1">
      <alignment horizontal="center" vertical="center"/>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33" borderId="12"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0" fillId="0" borderId="10" xfId="0" applyBorder="1" applyAlignment="1" applyProtection="1">
      <alignment horizontal="left" vertical="center" wrapText="1"/>
      <protection/>
    </xf>
    <xf numFmtId="0" fontId="0" fillId="39" borderId="12" xfId="0" applyFill="1" applyBorder="1" applyAlignment="1" applyProtection="1">
      <alignment horizontal="center"/>
      <protection/>
    </xf>
    <xf numFmtId="0" fontId="0" fillId="39" borderId="22" xfId="0" applyFill="1" applyBorder="1" applyAlignment="1" applyProtection="1">
      <alignment horizontal="center"/>
      <protection/>
    </xf>
    <xf numFmtId="0" fontId="0" fillId="39" borderId="23" xfId="0" applyFill="1" applyBorder="1" applyAlignment="1" applyProtection="1">
      <alignment horizontal="center"/>
      <protection/>
    </xf>
    <xf numFmtId="0" fontId="2" fillId="38" borderId="10" xfId="0" applyFont="1" applyFill="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56" fillId="0" borderId="12" xfId="0" applyFont="1" applyBorder="1" applyAlignment="1" applyProtection="1">
      <alignment horizontal="center" vertical="center"/>
      <protection/>
    </xf>
    <xf numFmtId="0" fontId="56" fillId="0" borderId="23" xfId="0" applyFont="1" applyBorder="1" applyAlignment="1" applyProtection="1">
      <alignment horizontal="center" vertical="center"/>
      <protection/>
    </xf>
    <xf numFmtId="0" fontId="0" fillId="0" borderId="12"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50" fillId="0" borderId="10"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092-21/EastWestHeli01/" TargetMode="External" /><Relationship Id="rId2" Type="http://schemas.openxmlformats.org/officeDocument/2006/relationships/hyperlink" Target="http://www.dot.state.oh.us/Divisions/ContractAdmin/Contracts/PurchDocs/092-21/ParaAvia01/" TargetMode="External" /><Relationship Id="rId3" Type="http://schemas.openxmlformats.org/officeDocument/2006/relationships/hyperlink" Target="http://www.dot.state.oh.us/Divisions/ContractAdmin/Contracts/PurchDocs/092-21/ThorAviaMain01/" TargetMode="External" /><Relationship Id="rId4" Type="http://schemas.openxmlformats.org/officeDocument/2006/relationships/hyperlink" Target="http://www.dot.state.oh.us/Divisions/ContractAdmin/Contracts/PurchDocs/092-21/UnifLLC02/"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len.c.dunn@aphis.usda.gov" TargetMode="External" /><Relationship Id="rId2" Type="http://schemas.openxmlformats.org/officeDocument/2006/relationships/hyperlink" Target="mailto:BillS@flightstar.com" TargetMode="External" /><Relationship Id="rId3" Type="http://schemas.openxmlformats.org/officeDocument/2006/relationships/hyperlink" Target="mailto:mtnmort@gmail.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4">
      <selection activeCell="G15" sqref="G15"/>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61"/>
      <c r="B1" s="61"/>
      <c r="C1" s="62" t="s">
        <v>0</v>
      </c>
      <c r="D1" s="62"/>
      <c r="E1" s="62"/>
      <c r="F1" s="62"/>
    </row>
    <row r="2" spans="1:6" ht="12.75">
      <c r="A2" s="61"/>
      <c r="B2" s="61"/>
      <c r="C2" s="61"/>
      <c r="D2" s="61"/>
      <c r="E2" s="61"/>
      <c r="F2" s="61"/>
    </row>
    <row r="3" spans="1:6" ht="12.75">
      <c r="A3" s="61"/>
      <c r="B3" s="61"/>
      <c r="C3" s="61"/>
      <c r="D3" s="61"/>
      <c r="E3" s="61"/>
      <c r="F3" s="61"/>
    </row>
    <row r="4" spans="1:6" ht="12.75">
      <c r="A4" s="61"/>
      <c r="B4" s="61"/>
      <c r="C4" s="61"/>
      <c r="D4" s="61"/>
      <c r="E4" s="61"/>
      <c r="F4" s="61"/>
    </row>
    <row r="5" spans="1:6" ht="12.75">
      <c r="A5" s="61"/>
      <c r="B5" s="61"/>
      <c r="C5" s="63" t="s">
        <v>1</v>
      </c>
      <c r="D5" s="63"/>
      <c r="E5" s="63"/>
      <c r="F5" s="63"/>
    </row>
    <row r="6" spans="1:6" ht="12.75">
      <c r="A6" s="61"/>
      <c r="B6" s="61"/>
      <c r="C6" s="61"/>
      <c r="D6" s="61"/>
      <c r="E6" s="61"/>
      <c r="F6" s="1" t="s">
        <v>2</v>
      </c>
    </row>
    <row r="7" spans="1:5" ht="12.75">
      <c r="A7" s="3"/>
      <c r="B7" s="4" t="s">
        <v>3</v>
      </c>
      <c r="C7" s="5" t="s">
        <v>4</v>
      </c>
      <c r="D7" s="5" t="s">
        <v>5</v>
      </c>
      <c r="E7" s="3"/>
    </row>
    <row r="8" spans="1:5" ht="12.75">
      <c r="A8" s="3"/>
      <c r="B8" s="6" t="s">
        <v>6</v>
      </c>
      <c r="C8" s="7">
        <v>43972</v>
      </c>
      <c r="D8" s="3"/>
      <c r="E8" s="3"/>
    </row>
    <row r="9" spans="1:5" ht="12.75">
      <c r="A9" s="3"/>
      <c r="B9" s="6" t="s">
        <v>7</v>
      </c>
      <c r="C9" s="8" t="s">
        <v>8</v>
      </c>
      <c r="D9" s="3"/>
      <c r="E9" s="3"/>
    </row>
    <row r="10" spans="1:5" ht="12.75">
      <c r="A10" s="3"/>
      <c r="B10" s="6" t="s">
        <v>9</v>
      </c>
      <c r="C10" s="8" t="s">
        <v>10</v>
      </c>
      <c r="D10" s="3"/>
      <c r="E10" s="3"/>
    </row>
    <row r="11" spans="1:5" ht="12.75">
      <c r="A11" s="3"/>
      <c r="B11" s="9" t="s">
        <v>11</v>
      </c>
      <c r="C11" s="3"/>
      <c r="D11" s="3"/>
      <c r="E11" s="3"/>
    </row>
    <row r="12" spans="1:5" ht="12.75">
      <c r="A12" s="3"/>
      <c r="B12" s="10" t="s">
        <v>4</v>
      </c>
      <c r="C12" s="241" t="s">
        <v>316</v>
      </c>
      <c r="D12" s="3"/>
      <c r="E12" s="3"/>
    </row>
    <row r="13" spans="1:5" ht="12.75">
      <c r="A13" s="3"/>
      <c r="B13" s="6" t="s">
        <v>12</v>
      </c>
      <c r="C13" s="6" t="s">
        <v>13</v>
      </c>
      <c r="D13" s="6" t="s">
        <v>14</v>
      </c>
      <c r="E13" s="3"/>
    </row>
    <row r="14" spans="1:5" ht="12.75">
      <c r="A14" s="8" t="s">
        <v>15</v>
      </c>
      <c r="B14" s="11" t="s">
        <v>15</v>
      </c>
      <c r="C14" s="12" t="s">
        <v>15</v>
      </c>
      <c r="D14" s="3"/>
      <c r="E14" s="3"/>
    </row>
    <row r="15" spans="1:5" ht="12.75">
      <c r="A15" s="8" t="s">
        <v>16</v>
      </c>
      <c r="B15" s="8" t="s">
        <v>16</v>
      </c>
      <c r="C15" s="3"/>
      <c r="D15" s="3"/>
      <c r="E15" s="3"/>
    </row>
    <row r="16" spans="1:5" ht="12.75">
      <c r="A16" s="8" t="s">
        <v>17</v>
      </c>
      <c r="B16" s="8" t="s">
        <v>17</v>
      </c>
      <c r="C16" s="3"/>
      <c r="D16" s="3"/>
      <c r="E16" s="3"/>
    </row>
    <row r="17" spans="1:5" ht="12.75">
      <c r="A17" s="8" t="s">
        <v>18</v>
      </c>
      <c r="B17" s="8" t="s">
        <v>18</v>
      </c>
      <c r="C17" s="3"/>
      <c r="D17" s="3"/>
      <c r="E17" s="3"/>
    </row>
    <row r="18" spans="1:5" ht="12.75">
      <c r="A18" s="8" t="s">
        <v>19</v>
      </c>
      <c r="B18" s="8" t="s">
        <v>19</v>
      </c>
      <c r="C18" s="3"/>
      <c r="D18" s="3"/>
      <c r="E18" s="3"/>
    </row>
    <row r="19" spans="1:5" ht="12.75">
      <c r="A19" s="8" t="s">
        <v>20</v>
      </c>
      <c r="B19" s="3"/>
      <c r="C19" s="3"/>
      <c r="D19" s="3"/>
      <c r="E19" s="3"/>
    </row>
    <row r="20" spans="1:5" ht="12.75">
      <c r="A20" s="8" t="s">
        <v>21</v>
      </c>
      <c r="B20" s="3"/>
      <c r="C20" s="3"/>
      <c r="D20" s="3"/>
      <c r="E20" s="3"/>
    </row>
    <row r="21" spans="1:5" ht="12.75">
      <c r="A21" s="3"/>
      <c r="B21" s="11" t="s">
        <v>15</v>
      </c>
      <c r="C21" s="3"/>
      <c r="D21" s="3"/>
      <c r="E21" s="3"/>
    </row>
    <row r="22" spans="1:5" ht="12.75">
      <c r="A22" s="8" t="s">
        <v>22</v>
      </c>
      <c r="B22" s="11" t="s">
        <v>22</v>
      </c>
      <c r="C22" s="12" t="s">
        <v>22</v>
      </c>
      <c r="D22" s="3"/>
      <c r="E22" s="3"/>
    </row>
    <row r="23" spans="1:5" ht="12.75">
      <c r="A23" s="8" t="s">
        <v>23</v>
      </c>
      <c r="B23" s="8" t="s">
        <v>23</v>
      </c>
      <c r="C23" s="3"/>
      <c r="D23" s="3"/>
      <c r="E23" s="3"/>
    </row>
    <row r="24" spans="1:5" ht="12.75">
      <c r="A24" s="8" t="s">
        <v>24</v>
      </c>
      <c r="B24" s="8" t="s">
        <v>24</v>
      </c>
      <c r="C24" s="3"/>
      <c r="D24" s="3"/>
      <c r="E24" s="3"/>
    </row>
    <row r="25" spans="1:5" ht="12.75">
      <c r="A25" s="8" t="s">
        <v>25</v>
      </c>
      <c r="B25" s="8" t="s">
        <v>25</v>
      </c>
      <c r="C25" s="3"/>
      <c r="D25" s="3"/>
      <c r="E25" s="3"/>
    </row>
    <row r="26" spans="1:5" ht="12.75">
      <c r="A26" s="8" t="s">
        <v>26</v>
      </c>
      <c r="B26" s="8" t="s">
        <v>26</v>
      </c>
      <c r="C26" s="3"/>
      <c r="D26" s="3"/>
      <c r="E26" s="3"/>
    </row>
    <row r="27" spans="1:5" ht="12.75">
      <c r="A27" s="8" t="s">
        <v>27</v>
      </c>
      <c r="B27" s="3"/>
      <c r="C27" s="3"/>
      <c r="D27" s="3"/>
      <c r="E27" s="3"/>
    </row>
    <row r="28" spans="1:5" ht="12.75">
      <c r="A28" s="8" t="s">
        <v>28</v>
      </c>
      <c r="B28" s="3"/>
      <c r="C28" s="3"/>
      <c r="D28" s="3"/>
      <c r="E28" s="3"/>
    </row>
    <row r="29" spans="1:5" ht="12.75">
      <c r="A29" s="3"/>
      <c r="B29" s="11" t="s">
        <v>22</v>
      </c>
      <c r="C29" s="3"/>
      <c r="D29" s="3"/>
      <c r="E29" s="3"/>
    </row>
    <row r="30" spans="1:5" ht="12.75">
      <c r="A30" s="8" t="s">
        <v>29</v>
      </c>
      <c r="B30" s="11" t="s">
        <v>29</v>
      </c>
      <c r="C30" s="12" t="s">
        <v>29</v>
      </c>
      <c r="D30" s="3"/>
      <c r="E30" s="3"/>
    </row>
    <row r="31" spans="1:5" ht="12.75">
      <c r="A31" s="8" t="s">
        <v>30</v>
      </c>
      <c r="B31" s="8" t="s">
        <v>30</v>
      </c>
      <c r="C31" s="3"/>
      <c r="D31" s="3"/>
      <c r="E31" s="3"/>
    </row>
    <row r="32" spans="1:5" ht="12.75">
      <c r="A32" s="8" t="s">
        <v>31</v>
      </c>
      <c r="B32" s="8" t="s">
        <v>31</v>
      </c>
      <c r="C32" s="3"/>
      <c r="D32" s="3"/>
      <c r="E32" s="3"/>
    </row>
    <row r="33" spans="1:5" ht="12.75">
      <c r="A33" s="8" t="s">
        <v>32</v>
      </c>
      <c r="B33" s="8" t="s">
        <v>32</v>
      </c>
      <c r="C33" s="3"/>
      <c r="D33" s="3"/>
      <c r="E33" s="3"/>
    </row>
    <row r="34" spans="1:5" ht="12.75">
      <c r="A34" s="8" t="s">
        <v>33</v>
      </c>
      <c r="B34" s="8" t="s">
        <v>33</v>
      </c>
      <c r="C34" s="3"/>
      <c r="D34" s="3"/>
      <c r="E34" s="3"/>
    </row>
    <row r="35" spans="1:5" ht="12.75">
      <c r="A35" s="8" t="s">
        <v>34</v>
      </c>
      <c r="B35" s="3"/>
      <c r="C35" s="3"/>
      <c r="D35" s="3"/>
      <c r="E35" s="3"/>
    </row>
    <row r="36" spans="1:5" ht="12.75">
      <c r="A36" s="8" t="s">
        <v>35</v>
      </c>
      <c r="B36" s="3"/>
      <c r="C36" s="3"/>
      <c r="D36" s="3"/>
      <c r="E36" s="3"/>
    </row>
    <row r="37" spans="1:5" ht="12.75">
      <c r="A37" s="3"/>
      <c r="B37" s="11" t="s">
        <v>29</v>
      </c>
      <c r="C37" s="3"/>
      <c r="D37" s="3"/>
      <c r="E37" s="3"/>
    </row>
    <row r="38" spans="1:5" ht="12.75">
      <c r="A38" s="8" t="s">
        <v>36</v>
      </c>
      <c r="B38" s="11" t="s">
        <v>36</v>
      </c>
      <c r="C38" s="12" t="s">
        <v>36</v>
      </c>
      <c r="D38" s="3"/>
      <c r="E38" s="3"/>
    </row>
    <row r="39" spans="1:5" ht="12.75">
      <c r="A39" s="8" t="s">
        <v>37</v>
      </c>
      <c r="B39" s="8" t="s">
        <v>37</v>
      </c>
      <c r="C39" s="3"/>
      <c r="D39" s="3"/>
      <c r="E39" s="3"/>
    </row>
    <row r="40" spans="1:5" ht="12.75">
      <c r="A40" s="8" t="s">
        <v>38</v>
      </c>
      <c r="B40" s="8" t="s">
        <v>38</v>
      </c>
      <c r="C40" s="3"/>
      <c r="D40" s="3"/>
      <c r="E40" s="3"/>
    </row>
    <row r="41" spans="1:5" ht="12.75">
      <c r="A41" s="8" t="s">
        <v>39</v>
      </c>
      <c r="B41" s="8" t="s">
        <v>39</v>
      </c>
      <c r="C41" s="3"/>
      <c r="D41" s="3"/>
      <c r="E41" s="3"/>
    </row>
    <row r="42" spans="1:5" ht="12.75">
      <c r="A42" s="8" t="s">
        <v>40</v>
      </c>
      <c r="B42" s="8" t="s">
        <v>40</v>
      </c>
      <c r="C42" s="3"/>
      <c r="D42" s="3"/>
      <c r="E42" s="3"/>
    </row>
    <row r="43" spans="1:5" ht="12.75">
      <c r="A43" s="8" t="s">
        <v>41</v>
      </c>
      <c r="B43" s="3"/>
      <c r="C43" s="3"/>
      <c r="D43" s="3"/>
      <c r="E43" s="3"/>
    </row>
    <row r="44" spans="1:5" ht="12.75">
      <c r="A44" s="8" t="s">
        <v>42</v>
      </c>
      <c r="B44" s="3"/>
      <c r="C44" s="3"/>
      <c r="D44" s="3"/>
      <c r="E44" s="3"/>
    </row>
    <row r="45" spans="1:5" ht="12.75">
      <c r="A45" s="3"/>
      <c r="B45" s="11" t="s">
        <v>36</v>
      </c>
      <c r="C45" s="3"/>
      <c r="D45" s="3"/>
      <c r="E45" s="3"/>
    </row>
  </sheetData>
  <sheetProtection/>
  <mergeCells count="5">
    <mergeCell ref="A1:B6"/>
    <mergeCell ref="C1:F1"/>
    <mergeCell ref="C2:F4"/>
    <mergeCell ref="C5:F5"/>
    <mergeCell ref="C6:E6"/>
  </mergeCells>
  <hyperlinks>
    <hyperlink ref="C14" r:id="rId1" display="http://www.dot.state.oh.us/Divisions/ContractAdmin/Contracts/PurchDocs/092-21/EastWestHeli01/"/>
    <hyperlink ref="C22" r:id="rId2" display="http://www.dot.state.oh.us/Divisions/ContractAdmin/Contracts/PurchDocs/092-21/ParaAvia01/"/>
    <hyperlink ref="C30" r:id="rId3" display="http://www.dot.state.oh.us/Divisions/ContractAdmin/Contracts/PurchDocs/092-21/ThorAviaMain01/"/>
    <hyperlink ref="C38" r:id="rId4" display="http://www.dot.state.oh.us/Divisions/ContractAdmin/Contracts/PurchDocs/092-21/UnifLLC02/"/>
  </hyperlinks>
  <printOptions/>
  <pageMargins left="0.25" right="0.25" top="1" bottom="1" header="0.5" footer="0.5"/>
  <pageSetup horizontalDpi="600" verticalDpi="600" orientation="landscape" r:id="rId5"/>
</worksheet>
</file>

<file path=xl/worksheets/sheet2.xml><?xml version="1.0" encoding="utf-8"?>
<worksheet xmlns="http://schemas.openxmlformats.org/spreadsheetml/2006/main" xmlns:r="http://schemas.openxmlformats.org/officeDocument/2006/relationships">
  <dimension ref="A1:T190"/>
  <sheetViews>
    <sheetView showGridLines="0" zoomScalePageLayoutView="0" workbookViewId="0" topLeftCell="O1">
      <selection activeCell="V15" sqref="V15"/>
    </sheetView>
  </sheetViews>
  <sheetFormatPr defaultColWidth="8.7109375" defaultRowHeight="12.75" customHeight="1"/>
  <cols>
    <col min="1" max="1" width="25.7109375" style="0" customWidth="1"/>
    <col min="2" max="3" width="30.7109375" style="0" customWidth="1"/>
    <col min="4" max="4" width="25.7109375" style="0" customWidth="1"/>
    <col min="5" max="6" width="30.7109375" style="0" customWidth="1"/>
    <col min="7" max="9" width="8.7109375" style="0" customWidth="1"/>
    <col min="10" max="10" width="40.140625" style="0" customWidth="1"/>
    <col min="11" max="12" width="8.7109375" style="0" customWidth="1"/>
    <col min="13" max="13" width="21.140625" style="0" customWidth="1"/>
    <col min="14" max="14" width="16.00390625" style="0" customWidth="1"/>
    <col min="15" max="15" width="34.28125" style="0" customWidth="1"/>
    <col min="16" max="17" width="8.7109375" style="0" customWidth="1"/>
    <col min="18" max="18" width="43.57421875" style="0" customWidth="1"/>
    <col min="19" max="19" width="31.28125" style="0" customWidth="1"/>
    <col min="20" max="20" width="15.57421875" style="0" customWidth="1"/>
  </cols>
  <sheetData>
    <row r="1" spans="1:20" ht="12.75" customHeight="1">
      <c r="A1" s="119" t="s">
        <v>43</v>
      </c>
      <c r="B1" s="120"/>
      <c r="C1" s="120"/>
      <c r="D1" s="120"/>
      <c r="E1" s="121"/>
      <c r="F1" s="96" t="s">
        <v>43</v>
      </c>
      <c r="G1" s="97"/>
      <c r="H1" s="97"/>
      <c r="I1" s="97"/>
      <c r="J1" s="98"/>
      <c r="K1" s="96" t="s">
        <v>43</v>
      </c>
      <c r="L1" s="97"/>
      <c r="M1" s="97"/>
      <c r="N1" s="97"/>
      <c r="O1" s="98"/>
      <c r="P1" s="96" t="s">
        <v>43</v>
      </c>
      <c r="Q1" s="97"/>
      <c r="R1" s="97"/>
      <c r="S1" s="97"/>
      <c r="T1" s="98"/>
    </row>
    <row r="2" spans="1:20" ht="12.75" customHeight="1">
      <c r="A2" s="122" t="s">
        <v>44</v>
      </c>
      <c r="B2" s="123"/>
      <c r="C2" s="123"/>
      <c r="D2" s="123"/>
      <c r="E2" s="124"/>
      <c r="F2" s="99" t="s">
        <v>44</v>
      </c>
      <c r="G2" s="100"/>
      <c r="H2" s="100"/>
      <c r="I2" s="100"/>
      <c r="J2" s="101"/>
      <c r="K2" s="99" t="s">
        <v>44</v>
      </c>
      <c r="L2" s="100"/>
      <c r="M2" s="100"/>
      <c r="N2" s="100"/>
      <c r="O2" s="101"/>
      <c r="P2" s="99" t="s">
        <v>44</v>
      </c>
      <c r="Q2" s="100"/>
      <c r="R2" s="100"/>
      <c r="S2" s="100"/>
      <c r="T2" s="101"/>
    </row>
    <row r="3" spans="1:20" ht="12.75" customHeight="1">
      <c r="A3" s="125" t="s">
        <v>45</v>
      </c>
      <c r="B3" s="126"/>
      <c r="C3" s="127" t="s">
        <v>46</v>
      </c>
      <c r="D3" s="128"/>
      <c r="E3" s="129"/>
      <c r="F3" s="102" t="s">
        <v>45</v>
      </c>
      <c r="G3" s="103"/>
      <c r="H3" s="104" t="s">
        <v>246</v>
      </c>
      <c r="I3" s="105"/>
      <c r="J3" s="106"/>
      <c r="K3" s="102" t="s">
        <v>45</v>
      </c>
      <c r="L3" s="103"/>
      <c r="M3" s="104" t="s">
        <v>29</v>
      </c>
      <c r="N3" s="105"/>
      <c r="O3" s="106"/>
      <c r="P3" s="102" t="s">
        <v>45</v>
      </c>
      <c r="Q3" s="103"/>
      <c r="R3" s="104" t="s">
        <v>291</v>
      </c>
      <c r="S3" s="105"/>
      <c r="T3" s="106"/>
    </row>
    <row r="4" spans="1:20" ht="12.75" customHeight="1">
      <c r="A4" s="15" t="s">
        <v>47</v>
      </c>
      <c r="B4" s="130" t="s">
        <v>48</v>
      </c>
      <c r="C4" s="131"/>
      <c r="D4" s="130" t="s">
        <v>49</v>
      </c>
      <c r="E4" s="132"/>
      <c r="F4" s="43" t="s">
        <v>47</v>
      </c>
      <c r="G4" s="107" t="s">
        <v>48</v>
      </c>
      <c r="H4" s="108"/>
      <c r="I4" s="107" t="s">
        <v>49</v>
      </c>
      <c r="J4" s="109"/>
      <c r="K4" s="43" t="s">
        <v>47</v>
      </c>
      <c r="L4" s="107" t="s">
        <v>48</v>
      </c>
      <c r="M4" s="108"/>
      <c r="N4" s="107" t="s">
        <v>49</v>
      </c>
      <c r="O4" s="109"/>
      <c r="P4" s="43" t="s">
        <v>47</v>
      </c>
      <c r="Q4" s="107" t="s">
        <v>48</v>
      </c>
      <c r="R4" s="108"/>
      <c r="S4" s="107" t="s">
        <v>49</v>
      </c>
      <c r="T4" s="109"/>
    </row>
    <row r="5" spans="1:20" ht="12.75" customHeight="1">
      <c r="A5" s="15">
        <v>1</v>
      </c>
      <c r="B5" s="111" t="s">
        <v>50</v>
      </c>
      <c r="C5" s="112"/>
      <c r="D5" s="17">
        <v>89</v>
      </c>
      <c r="E5" s="16" t="s">
        <v>51</v>
      </c>
      <c r="F5" s="43">
        <v>1</v>
      </c>
      <c r="G5" s="74" t="s">
        <v>50</v>
      </c>
      <c r="H5" s="75"/>
      <c r="I5" s="45">
        <v>108</v>
      </c>
      <c r="J5" s="46" t="s">
        <v>51</v>
      </c>
      <c r="K5" s="43">
        <v>1</v>
      </c>
      <c r="L5" s="74" t="s">
        <v>50</v>
      </c>
      <c r="M5" s="75"/>
      <c r="N5" s="45">
        <v>85</v>
      </c>
      <c r="O5" s="46" t="s">
        <v>51</v>
      </c>
      <c r="P5" s="43">
        <v>1</v>
      </c>
      <c r="Q5" s="74" t="s">
        <v>50</v>
      </c>
      <c r="R5" s="75"/>
      <c r="S5" s="45">
        <v>98</v>
      </c>
      <c r="T5" s="46" t="s">
        <v>51</v>
      </c>
    </row>
    <row r="6" spans="1:20" ht="12.75" customHeight="1">
      <c r="A6" s="15">
        <v>2</v>
      </c>
      <c r="B6" s="111" t="s">
        <v>52</v>
      </c>
      <c r="C6" s="112"/>
      <c r="D6" s="17">
        <v>133.5</v>
      </c>
      <c r="E6" s="16" t="s">
        <v>51</v>
      </c>
      <c r="F6" s="43">
        <v>2</v>
      </c>
      <c r="G6" s="74" t="s">
        <v>52</v>
      </c>
      <c r="H6" s="75"/>
      <c r="I6" s="45">
        <v>162</v>
      </c>
      <c r="J6" s="46" t="s">
        <v>51</v>
      </c>
      <c r="K6" s="43">
        <v>2</v>
      </c>
      <c r="L6" s="74" t="s">
        <v>52</v>
      </c>
      <c r="M6" s="75"/>
      <c r="N6" s="45">
        <v>127.5</v>
      </c>
      <c r="O6" s="46" t="s">
        <v>51</v>
      </c>
      <c r="P6" s="43">
        <v>2</v>
      </c>
      <c r="Q6" s="74" t="s">
        <v>52</v>
      </c>
      <c r="R6" s="75"/>
      <c r="S6" s="45">
        <v>147</v>
      </c>
      <c r="T6" s="46" t="s">
        <v>51</v>
      </c>
    </row>
    <row r="7" spans="1:20" ht="12.75" customHeight="1">
      <c r="A7" s="13">
        <v>3</v>
      </c>
      <c r="B7" s="111" t="s">
        <v>53</v>
      </c>
      <c r="C7" s="113"/>
      <c r="D7" s="18">
        <v>86</v>
      </c>
      <c r="E7" s="19" t="s">
        <v>51</v>
      </c>
      <c r="F7" s="47">
        <v>3</v>
      </c>
      <c r="G7" s="74" t="s">
        <v>53</v>
      </c>
      <c r="H7" s="110"/>
      <c r="I7" s="48">
        <v>108</v>
      </c>
      <c r="J7" s="49" t="s">
        <v>51</v>
      </c>
      <c r="K7" s="47">
        <v>3</v>
      </c>
      <c r="L7" s="74" t="s">
        <v>53</v>
      </c>
      <c r="M7" s="110"/>
      <c r="N7" s="48">
        <v>85</v>
      </c>
      <c r="O7" s="49" t="s">
        <v>51</v>
      </c>
      <c r="P7" s="47">
        <v>3</v>
      </c>
      <c r="Q7" s="74" t="s">
        <v>53</v>
      </c>
      <c r="R7" s="110"/>
      <c r="S7" s="48">
        <v>98</v>
      </c>
      <c r="T7" s="49" t="s">
        <v>51</v>
      </c>
    </row>
    <row r="8" spans="1:20" ht="12.75" customHeight="1">
      <c r="A8" s="114">
        <v>4</v>
      </c>
      <c r="B8" s="115" t="s">
        <v>54</v>
      </c>
      <c r="C8" s="115"/>
      <c r="D8" s="14" t="s">
        <v>55</v>
      </c>
      <c r="E8" s="116"/>
      <c r="F8" s="80">
        <v>4</v>
      </c>
      <c r="G8" s="70" t="s">
        <v>54</v>
      </c>
      <c r="H8" s="70"/>
      <c r="I8" s="44" t="s">
        <v>55</v>
      </c>
      <c r="J8" s="71"/>
      <c r="K8" s="80">
        <v>4</v>
      </c>
      <c r="L8" s="70" t="s">
        <v>54</v>
      </c>
      <c r="M8" s="70"/>
      <c r="N8" s="44" t="s">
        <v>55</v>
      </c>
      <c r="O8" s="71"/>
      <c r="P8" s="80">
        <v>4</v>
      </c>
      <c r="Q8" s="70" t="s">
        <v>54</v>
      </c>
      <c r="R8" s="70"/>
      <c r="S8" s="44" t="s">
        <v>55</v>
      </c>
      <c r="T8" s="71"/>
    </row>
    <row r="9" spans="1:20" ht="12.75" customHeight="1">
      <c r="A9" s="94"/>
      <c r="B9" s="111" t="s">
        <v>56</v>
      </c>
      <c r="C9" s="112"/>
      <c r="D9" s="18">
        <v>0</v>
      </c>
      <c r="E9" s="72"/>
      <c r="F9" s="94"/>
      <c r="G9" s="74" t="s">
        <v>56</v>
      </c>
      <c r="H9" s="75"/>
      <c r="I9" s="48">
        <v>0</v>
      </c>
      <c r="J9" s="72"/>
      <c r="K9" s="94"/>
      <c r="L9" s="74" t="s">
        <v>56</v>
      </c>
      <c r="M9" s="75"/>
      <c r="N9" s="48">
        <v>0</v>
      </c>
      <c r="O9" s="72"/>
      <c r="P9" s="94"/>
      <c r="Q9" s="74" t="s">
        <v>56</v>
      </c>
      <c r="R9" s="75"/>
      <c r="S9" s="48">
        <v>0</v>
      </c>
      <c r="T9" s="72"/>
    </row>
    <row r="10" spans="1:20" ht="12.75" customHeight="1">
      <c r="A10" s="94"/>
      <c r="B10" s="111" t="s">
        <v>57</v>
      </c>
      <c r="C10" s="112"/>
      <c r="D10" s="18">
        <v>89</v>
      </c>
      <c r="E10" s="72"/>
      <c r="F10" s="94"/>
      <c r="G10" s="74" t="s">
        <v>57</v>
      </c>
      <c r="H10" s="75"/>
      <c r="I10" s="48">
        <v>108</v>
      </c>
      <c r="J10" s="72"/>
      <c r="K10" s="94"/>
      <c r="L10" s="74" t="s">
        <v>57</v>
      </c>
      <c r="M10" s="75"/>
      <c r="N10" s="48">
        <f>1*N5</f>
        <v>85</v>
      </c>
      <c r="O10" s="72"/>
      <c r="P10" s="94"/>
      <c r="Q10" s="74" t="s">
        <v>57</v>
      </c>
      <c r="R10" s="75"/>
      <c r="S10" s="48">
        <v>196</v>
      </c>
      <c r="T10" s="72"/>
    </row>
    <row r="11" spans="1:20" ht="12.75" customHeight="1">
      <c r="A11" s="95"/>
      <c r="B11" s="117" t="s">
        <v>58</v>
      </c>
      <c r="C11" s="118"/>
      <c r="D11" s="22">
        <v>89</v>
      </c>
      <c r="E11" s="73"/>
      <c r="F11" s="95"/>
      <c r="G11" s="76" t="s">
        <v>58</v>
      </c>
      <c r="H11" s="77"/>
      <c r="I11" s="50">
        <f>SUM(I9:I10)</f>
        <v>108</v>
      </c>
      <c r="J11" s="73"/>
      <c r="K11" s="95"/>
      <c r="L11" s="76" t="s">
        <v>58</v>
      </c>
      <c r="M11" s="77"/>
      <c r="N11" s="50">
        <f>SUM(N9:N10)</f>
        <v>85</v>
      </c>
      <c r="O11" s="73"/>
      <c r="P11" s="95"/>
      <c r="Q11" s="76" t="s">
        <v>58</v>
      </c>
      <c r="R11" s="77"/>
      <c r="S11" s="50">
        <f>SUM(S9:S10)</f>
        <v>196</v>
      </c>
      <c r="T11" s="73"/>
    </row>
    <row r="12" spans="1:20" ht="12.75" customHeight="1">
      <c r="A12" s="114">
        <v>5</v>
      </c>
      <c r="B12" s="115" t="s">
        <v>59</v>
      </c>
      <c r="C12" s="115"/>
      <c r="D12" s="14" t="s">
        <v>55</v>
      </c>
      <c r="E12" s="116"/>
      <c r="F12" s="80">
        <v>5</v>
      </c>
      <c r="G12" s="70" t="s">
        <v>59</v>
      </c>
      <c r="H12" s="70"/>
      <c r="I12" s="44" t="s">
        <v>55</v>
      </c>
      <c r="J12" s="71"/>
      <c r="K12" s="80">
        <v>5</v>
      </c>
      <c r="L12" s="70" t="s">
        <v>59</v>
      </c>
      <c r="M12" s="70"/>
      <c r="N12" s="44" t="s">
        <v>55</v>
      </c>
      <c r="O12" s="71"/>
      <c r="P12" s="80">
        <v>5</v>
      </c>
      <c r="Q12" s="70" t="s">
        <v>59</v>
      </c>
      <c r="R12" s="70"/>
      <c r="S12" s="44" t="s">
        <v>55</v>
      </c>
      <c r="T12" s="71"/>
    </row>
    <row r="13" spans="1:20" ht="12.75" customHeight="1">
      <c r="A13" s="94"/>
      <c r="B13" s="111" t="s">
        <v>56</v>
      </c>
      <c r="C13" s="112"/>
      <c r="D13" s="18">
        <v>0</v>
      </c>
      <c r="E13" s="72"/>
      <c r="F13" s="94"/>
      <c r="G13" s="74" t="s">
        <v>56</v>
      </c>
      <c r="H13" s="75"/>
      <c r="I13" s="48">
        <v>0</v>
      </c>
      <c r="J13" s="72"/>
      <c r="K13" s="94"/>
      <c r="L13" s="74" t="s">
        <v>56</v>
      </c>
      <c r="M13" s="75"/>
      <c r="N13" s="48">
        <v>0</v>
      </c>
      <c r="O13" s="72"/>
      <c r="P13" s="94"/>
      <c r="Q13" s="74" t="s">
        <v>56</v>
      </c>
      <c r="R13" s="75"/>
      <c r="S13" s="48">
        <v>0</v>
      </c>
      <c r="T13" s="72"/>
    </row>
    <row r="14" spans="1:20" ht="12.75" customHeight="1">
      <c r="A14" s="94"/>
      <c r="B14" s="111" t="s">
        <v>57</v>
      </c>
      <c r="C14" s="112"/>
      <c r="D14" s="18">
        <v>89</v>
      </c>
      <c r="E14" s="72"/>
      <c r="F14" s="94"/>
      <c r="G14" s="74" t="s">
        <v>57</v>
      </c>
      <c r="H14" s="75"/>
      <c r="I14" s="48">
        <v>216</v>
      </c>
      <c r="J14" s="72"/>
      <c r="K14" s="94"/>
      <c r="L14" s="74" t="s">
        <v>57</v>
      </c>
      <c r="M14" s="75"/>
      <c r="N14" s="48">
        <f>2*N5</f>
        <v>170</v>
      </c>
      <c r="O14" s="72"/>
      <c r="P14" s="94"/>
      <c r="Q14" s="74" t="s">
        <v>57</v>
      </c>
      <c r="R14" s="75"/>
      <c r="S14" s="48">
        <v>196</v>
      </c>
      <c r="T14" s="72"/>
    </row>
    <row r="15" spans="1:20" ht="12.75" customHeight="1">
      <c r="A15" s="95"/>
      <c r="B15" s="117" t="s">
        <v>60</v>
      </c>
      <c r="C15" s="118"/>
      <c r="D15" s="22">
        <v>89</v>
      </c>
      <c r="E15" s="73"/>
      <c r="F15" s="95"/>
      <c r="G15" s="76" t="s">
        <v>60</v>
      </c>
      <c r="H15" s="77"/>
      <c r="I15" s="50">
        <f>SUM(I13:I14)</f>
        <v>216</v>
      </c>
      <c r="J15" s="73"/>
      <c r="K15" s="95"/>
      <c r="L15" s="76" t="s">
        <v>60</v>
      </c>
      <c r="M15" s="77"/>
      <c r="N15" s="50">
        <f>SUM(N13:N14)</f>
        <v>170</v>
      </c>
      <c r="O15" s="73"/>
      <c r="P15" s="95"/>
      <c r="Q15" s="76" t="s">
        <v>60</v>
      </c>
      <c r="R15" s="77"/>
      <c r="S15" s="50">
        <f>SUM(S13:S14)</f>
        <v>196</v>
      </c>
      <c r="T15" s="73"/>
    </row>
    <row r="16" spans="1:20" ht="12.75" customHeight="1">
      <c r="A16" s="114">
        <v>6</v>
      </c>
      <c r="B16" s="115" t="s">
        <v>61</v>
      </c>
      <c r="C16" s="115"/>
      <c r="D16" s="14" t="s">
        <v>55</v>
      </c>
      <c r="E16" s="116"/>
      <c r="F16" s="80">
        <v>6</v>
      </c>
      <c r="G16" s="70" t="s">
        <v>61</v>
      </c>
      <c r="H16" s="70"/>
      <c r="I16" s="44" t="s">
        <v>55</v>
      </c>
      <c r="J16" s="71"/>
      <c r="K16" s="80">
        <v>6</v>
      </c>
      <c r="L16" s="70" t="s">
        <v>61</v>
      </c>
      <c r="M16" s="70"/>
      <c r="N16" s="44" t="s">
        <v>55</v>
      </c>
      <c r="O16" s="71"/>
      <c r="P16" s="80">
        <v>6</v>
      </c>
      <c r="Q16" s="70" t="s">
        <v>61</v>
      </c>
      <c r="R16" s="70"/>
      <c r="S16" s="44" t="s">
        <v>55</v>
      </c>
      <c r="T16" s="71"/>
    </row>
    <row r="17" spans="1:20" ht="12.75" customHeight="1">
      <c r="A17" s="94"/>
      <c r="B17" s="111" t="s">
        <v>56</v>
      </c>
      <c r="C17" s="112"/>
      <c r="D17" s="18">
        <v>0</v>
      </c>
      <c r="E17" s="72"/>
      <c r="F17" s="94"/>
      <c r="G17" s="74" t="s">
        <v>56</v>
      </c>
      <c r="H17" s="75"/>
      <c r="I17" s="48">
        <v>0</v>
      </c>
      <c r="J17" s="72"/>
      <c r="K17" s="94"/>
      <c r="L17" s="74" t="s">
        <v>56</v>
      </c>
      <c r="M17" s="75"/>
      <c r="N17" s="48">
        <v>0</v>
      </c>
      <c r="O17" s="72"/>
      <c r="P17" s="94"/>
      <c r="Q17" s="74" t="s">
        <v>56</v>
      </c>
      <c r="R17" s="75"/>
      <c r="S17" s="48">
        <v>0</v>
      </c>
      <c r="T17" s="72"/>
    </row>
    <row r="18" spans="1:20" ht="12.75" customHeight="1">
      <c r="A18" s="94"/>
      <c r="B18" s="111" t="s">
        <v>57</v>
      </c>
      <c r="C18" s="112"/>
      <c r="D18" s="18">
        <v>89</v>
      </c>
      <c r="E18" s="72"/>
      <c r="F18" s="94"/>
      <c r="G18" s="74" t="s">
        <v>57</v>
      </c>
      <c r="H18" s="75"/>
      <c r="I18" s="48">
        <v>216</v>
      </c>
      <c r="J18" s="72"/>
      <c r="K18" s="94"/>
      <c r="L18" s="74" t="s">
        <v>57</v>
      </c>
      <c r="M18" s="75"/>
      <c r="N18" s="48">
        <f>2*N5</f>
        <v>170</v>
      </c>
      <c r="O18" s="72"/>
      <c r="P18" s="94"/>
      <c r="Q18" s="74" t="s">
        <v>57</v>
      </c>
      <c r="R18" s="75"/>
      <c r="S18" s="48">
        <v>392</v>
      </c>
      <c r="T18" s="72"/>
    </row>
    <row r="19" spans="1:20" ht="12.75" customHeight="1">
      <c r="A19" s="95"/>
      <c r="B19" s="117" t="s">
        <v>62</v>
      </c>
      <c r="C19" s="118"/>
      <c r="D19" s="22">
        <v>89</v>
      </c>
      <c r="E19" s="73"/>
      <c r="F19" s="95"/>
      <c r="G19" s="76" t="s">
        <v>62</v>
      </c>
      <c r="H19" s="77"/>
      <c r="I19" s="50">
        <f>SUM(I17:I18)</f>
        <v>216</v>
      </c>
      <c r="J19" s="73"/>
      <c r="K19" s="95"/>
      <c r="L19" s="76" t="s">
        <v>62</v>
      </c>
      <c r="M19" s="77"/>
      <c r="N19" s="50">
        <f>SUM(N17:N18)</f>
        <v>170</v>
      </c>
      <c r="O19" s="73"/>
      <c r="P19" s="95"/>
      <c r="Q19" s="76" t="s">
        <v>62</v>
      </c>
      <c r="R19" s="77"/>
      <c r="S19" s="50">
        <f>SUM(S17:S18)</f>
        <v>392</v>
      </c>
      <c r="T19" s="73"/>
    </row>
    <row r="20" spans="1:20" ht="12.75" customHeight="1">
      <c r="A20" s="114">
        <v>7</v>
      </c>
      <c r="B20" s="115" t="s">
        <v>63</v>
      </c>
      <c r="C20" s="115"/>
      <c r="D20" s="14" t="s">
        <v>55</v>
      </c>
      <c r="E20" s="116"/>
      <c r="F20" s="80">
        <v>7</v>
      </c>
      <c r="G20" s="70" t="s">
        <v>63</v>
      </c>
      <c r="H20" s="70"/>
      <c r="I20" s="44" t="s">
        <v>55</v>
      </c>
      <c r="J20" s="71"/>
      <c r="K20" s="80">
        <v>7</v>
      </c>
      <c r="L20" s="70" t="s">
        <v>63</v>
      </c>
      <c r="M20" s="70"/>
      <c r="N20" s="44" t="s">
        <v>55</v>
      </c>
      <c r="O20" s="71"/>
      <c r="P20" s="80">
        <v>7</v>
      </c>
      <c r="Q20" s="70" t="s">
        <v>63</v>
      </c>
      <c r="R20" s="70"/>
      <c r="S20" s="44" t="s">
        <v>55</v>
      </c>
      <c r="T20" s="71"/>
    </row>
    <row r="21" spans="1:20" ht="12.75" customHeight="1">
      <c r="A21" s="94"/>
      <c r="B21" s="111" t="s">
        <v>56</v>
      </c>
      <c r="C21" s="112"/>
      <c r="D21" s="18">
        <v>0</v>
      </c>
      <c r="E21" s="72"/>
      <c r="F21" s="94"/>
      <c r="G21" s="74" t="s">
        <v>56</v>
      </c>
      <c r="H21" s="75"/>
      <c r="I21" s="48">
        <v>0</v>
      </c>
      <c r="J21" s="72"/>
      <c r="K21" s="94"/>
      <c r="L21" s="74" t="s">
        <v>56</v>
      </c>
      <c r="M21" s="75"/>
      <c r="N21" s="48">
        <v>0</v>
      </c>
      <c r="O21" s="72"/>
      <c r="P21" s="94"/>
      <c r="Q21" s="74" t="s">
        <v>56</v>
      </c>
      <c r="R21" s="75"/>
      <c r="S21" s="48">
        <v>0</v>
      </c>
      <c r="T21" s="72"/>
    </row>
    <row r="22" spans="1:20" ht="12.75" customHeight="1">
      <c r="A22" s="94"/>
      <c r="B22" s="111" t="s">
        <v>57</v>
      </c>
      <c r="C22" s="112"/>
      <c r="D22" s="18">
        <v>89</v>
      </c>
      <c r="E22" s="72"/>
      <c r="F22" s="94"/>
      <c r="G22" s="74" t="s">
        <v>57</v>
      </c>
      <c r="H22" s="75"/>
      <c r="I22" s="48">
        <v>216</v>
      </c>
      <c r="J22" s="72"/>
      <c r="K22" s="94"/>
      <c r="L22" s="74" t="s">
        <v>57</v>
      </c>
      <c r="M22" s="75"/>
      <c r="N22" s="48">
        <f>2*N5</f>
        <v>170</v>
      </c>
      <c r="O22" s="72"/>
      <c r="P22" s="94"/>
      <c r="Q22" s="74" t="s">
        <v>57</v>
      </c>
      <c r="R22" s="75"/>
      <c r="S22" s="48">
        <v>441</v>
      </c>
      <c r="T22" s="72"/>
    </row>
    <row r="23" spans="1:20" ht="12.75" customHeight="1">
      <c r="A23" s="95"/>
      <c r="B23" s="117" t="s">
        <v>64</v>
      </c>
      <c r="C23" s="118"/>
      <c r="D23" s="22">
        <v>89</v>
      </c>
      <c r="E23" s="73"/>
      <c r="F23" s="95"/>
      <c r="G23" s="76" t="s">
        <v>64</v>
      </c>
      <c r="H23" s="77"/>
      <c r="I23" s="50">
        <f>SUM(I21:I22)</f>
        <v>216</v>
      </c>
      <c r="J23" s="73"/>
      <c r="K23" s="95"/>
      <c r="L23" s="76" t="s">
        <v>64</v>
      </c>
      <c r="M23" s="77"/>
      <c r="N23" s="50">
        <f>SUM(N21:N22)</f>
        <v>170</v>
      </c>
      <c r="O23" s="73"/>
      <c r="P23" s="95"/>
      <c r="Q23" s="76" t="s">
        <v>64</v>
      </c>
      <c r="R23" s="77"/>
      <c r="S23" s="50">
        <f>SUM(S21:S22)</f>
        <v>441</v>
      </c>
      <c r="T23" s="73"/>
    </row>
    <row r="24" spans="1:20" ht="12.75" customHeight="1">
      <c r="A24" s="114">
        <v>8</v>
      </c>
      <c r="B24" s="115" t="s">
        <v>65</v>
      </c>
      <c r="C24" s="115"/>
      <c r="D24" s="14" t="s">
        <v>55</v>
      </c>
      <c r="E24" s="25"/>
      <c r="F24" s="80">
        <v>8</v>
      </c>
      <c r="G24" s="70" t="s">
        <v>65</v>
      </c>
      <c r="H24" s="70"/>
      <c r="I24" s="44" t="s">
        <v>55</v>
      </c>
      <c r="J24" s="33"/>
      <c r="K24" s="80">
        <v>8</v>
      </c>
      <c r="L24" s="70" t="s">
        <v>65</v>
      </c>
      <c r="M24" s="70"/>
      <c r="N24" s="44" t="s">
        <v>55</v>
      </c>
      <c r="O24" s="33"/>
      <c r="P24" s="80">
        <v>8</v>
      </c>
      <c r="Q24" s="70" t="s">
        <v>65</v>
      </c>
      <c r="R24" s="70"/>
      <c r="S24" s="44" t="s">
        <v>55</v>
      </c>
      <c r="T24" s="33"/>
    </row>
    <row r="25" spans="1:20" ht="12.75" customHeight="1">
      <c r="A25" s="94"/>
      <c r="B25" s="111" t="s">
        <v>56</v>
      </c>
      <c r="C25" s="112"/>
      <c r="D25" s="18">
        <v>0</v>
      </c>
      <c r="E25" s="25"/>
      <c r="F25" s="94"/>
      <c r="G25" s="74" t="s">
        <v>56</v>
      </c>
      <c r="H25" s="75"/>
      <c r="I25" s="48">
        <v>0</v>
      </c>
      <c r="J25" s="33"/>
      <c r="K25" s="94"/>
      <c r="L25" s="74" t="s">
        <v>56</v>
      </c>
      <c r="M25" s="75"/>
      <c r="N25" s="48">
        <v>0</v>
      </c>
      <c r="O25" s="33"/>
      <c r="P25" s="94"/>
      <c r="Q25" s="74" t="s">
        <v>56</v>
      </c>
      <c r="R25" s="75"/>
      <c r="S25" s="48">
        <v>0</v>
      </c>
      <c r="T25" s="33"/>
    </row>
    <row r="26" spans="1:20" ht="12.75" customHeight="1">
      <c r="A26" s="94"/>
      <c r="B26" s="111" t="s">
        <v>57</v>
      </c>
      <c r="C26" s="112"/>
      <c r="D26" s="18">
        <v>534</v>
      </c>
      <c r="E26" s="25"/>
      <c r="F26" s="94"/>
      <c r="G26" s="74" t="s">
        <v>57</v>
      </c>
      <c r="H26" s="75"/>
      <c r="I26" s="48">
        <v>216</v>
      </c>
      <c r="J26" s="33"/>
      <c r="K26" s="94"/>
      <c r="L26" s="74" t="s">
        <v>57</v>
      </c>
      <c r="M26" s="75"/>
      <c r="N26" s="48">
        <f>4*N5</f>
        <v>340</v>
      </c>
      <c r="O26" s="33"/>
      <c r="P26" s="94"/>
      <c r="Q26" s="74" t="s">
        <v>57</v>
      </c>
      <c r="R26" s="75"/>
      <c r="S26" s="48">
        <v>588</v>
      </c>
      <c r="T26" s="33"/>
    </row>
    <row r="27" spans="1:20" ht="12.75" customHeight="1">
      <c r="A27" s="95"/>
      <c r="B27" s="117" t="s">
        <v>66</v>
      </c>
      <c r="C27" s="118"/>
      <c r="D27" s="22">
        <v>534</v>
      </c>
      <c r="E27" s="25"/>
      <c r="F27" s="95"/>
      <c r="G27" s="76" t="s">
        <v>66</v>
      </c>
      <c r="H27" s="77"/>
      <c r="I27" s="50">
        <f>SUM(I25:I26)</f>
        <v>216</v>
      </c>
      <c r="J27" s="33"/>
      <c r="K27" s="95"/>
      <c r="L27" s="76" t="s">
        <v>66</v>
      </c>
      <c r="M27" s="77"/>
      <c r="N27" s="50">
        <f>SUM(N25:N26)</f>
        <v>340</v>
      </c>
      <c r="O27" s="33"/>
      <c r="P27" s="95"/>
      <c r="Q27" s="76" t="s">
        <v>66</v>
      </c>
      <c r="R27" s="77"/>
      <c r="S27" s="50">
        <f>SUM(S25:S26)</f>
        <v>588</v>
      </c>
      <c r="T27" s="33"/>
    </row>
    <row r="28" spans="1:20" ht="12.75" customHeight="1">
      <c r="A28" s="114">
        <v>9</v>
      </c>
      <c r="B28" s="115" t="s">
        <v>67</v>
      </c>
      <c r="C28" s="115"/>
      <c r="D28" s="14" t="s">
        <v>55</v>
      </c>
      <c r="E28" s="116"/>
      <c r="F28" s="80">
        <v>9</v>
      </c>
      <c r="G28" s="70" t="s">
        <v>67</v>
      </c>
      <c r="H28" s="70"/>
      <c r="I28" s="44" t="s">
        <v>55</v>
      </c>
      <c r="J28" s="71"/>
      <c r="K28" s="80">
        <v>9</v>
      </c>
      <c r="L28" s="70" t="s">
        <v>67</v>
      </c>
      <c r="M28" s="70"/>
      <c r="N28" s="44" t="s">
        <v>55</v>
      </c>
      <c r="O28" s="71"/>
      <c r="P28" s="80">
        <v>9</v>
      </c>
      <c r="Q28" s="70" t="s">
        <v>67</v>
      </c>
      <c r="R28" s="70"/>
      <c r="S28" s="44" t="s">
        <v>55</v>
      </c>
      <c r="T28" s="71"/>
    </row>
    <row r="29" spans="1:20" ht="12.75" customHeight="1">
      <c r="A29" s="94"/>
      <c r="B29" s="111" t="s">
        <v>56</v>
      </c>
      <c r="C29" s="112"/>
      <c r="D29" s="18">
        <v>115</v>
      </c>
      <c r="E29" s="72"/>
      <c r="F29" s="94"/>
      <c r="G29" s="74" t="s">
        <v>56</v>
      </c>
      <c r="H29" s="75"/>
      <c r="I29" s="48">
        <v>0</v>
      </c>
      <c r="J29" s="72"/>
      <c r="K29" s="94"/>
      <c r="L29" s="74" t="s">
        <v>56</v>
      </c>
      <c r="M29" s="75"/>
      <c r="N29" s="48">
        <v>0</v>
      </c>
      <c r="O29" s="72"/>
      <c r="P29" s="94"/>
      <c r="Q29" s="74" t="s">
        <v>56</v>
      </c>
      <c r="R29" s="75"/>
      <c r="S29" s="48">
        <v>100</v>
      </c>
      <c r="T29" s="72"/>
    </row>
    <row r="30" spans="1:20" ht="12.75" customHeight="1">
      <c r="A30" s="94"/>
      <c r="B30" s="111" t="s">
        <v>57</v>
      </c>
      <c r="C30" s="112"/>
      <c r="D30" s="18">
        <v>1246</v>
      </c>
      <c r="E30" s="72"/>
      <c r="F30" s="94"/>
      <c r="G30" s="74" t="s">
        <v>57</v>
      </c>
      <c r="H30" s="75"/>
      <c r="I30" s="48">
        <v>3240</v>
      </c>
      <c r="J30" s="72"/>
      <c r="K30" s="94"/>
      <c r="L30" s="74" t="s">
        <v>57</v>
      </c>
      <c r="M30" s="75"/>
      <c r="N30" s="48">
        <f>N5*30</f>
        <v>2550</v>
      </c>
      <c r="O30" s="72"/>
      <c r="P30" s="94"/>
      <c r="Q30" s="74" t="s">
        <v>57</v>
      </c>
      <c r="R30" s="75"/>
      <c r="S30" s="48">
        <v>1565</v>
      </c>
      <c r="T30" s="72"/>
    </row>
    <row r="31" spans="1:20" ht="12.75" customHeight="1">
      <c r="A31" s="95"/>
      <c r="B31" s="117" t="s">
        <v>68</v>
      </c>
      <c r="C31" s="118"/>
      <c r="D31" s="22">
        <v>1361</v>
      </c>
      <c r="E31" s="73"/>
      <c r="F31" s="95"/>
      <c r="G31" s="76" t="s">
        <v>68</v>
      </c>
      <c r="H31" s="77"/>
      <c r="I31" s="50">
        <f>SUM(I29:I30)</f>
        <v>3240</v>
      </c>
      <c r="J31" s="73"/>
      <c r="K31" s="95"/>
      <c r="L31" s="76" t="s">
        <v>68</v>
      </c>
      <c r="M31" s="77"/>
      <c r="N31" s="50">
        <f>SUM(N29:N30)</f>
        <v>2550</v>
      </c>
      <c r="O31" s="73"/>
      <c r="P31" s="95"/>
      <c r="Q31" s="76" t="s">
        <v>68</v>
      </c>
      <c r="R31" s="77"/>
      <c r="S31" s="50">
        <f>SUM(S29:S30)</f>
        <v>1665</v>
      </c>
      <c r="T31" s="73"/>
    </row>
    <row r="32" spans="1:20" ht="12.75" customHeight="1">
      <c r="A32" s="114">
        <v>10</v>
      </c>
      <c r="B32" s="115" t="s">
        <v>69</v>
      </c>
      <c r="C32" s="115"/>
      <c r="D32" s="14" t="s">
        <v>55</v>
      </c>
      <c r="E32" s="116"/>
      <c r="F32" s="80">
        <v>10</v>
      </c>
      <c r="G32" s="70" t="s">
        <v>69</v>
      </c>
      <c r="H32" s="70"/>
      <c r="I32" s="44" t="s">
        <v>55</v>
      </c>
      <c r="J32" s="71"/>
      <c r="K32" s="80">
        <v>10</v>
      </c>
      <c r="L32" s="70" t="s">
        <v>69</v>
      </c>
      <c r="M32" s="70"/>
      <c r="N32" s="44" t="s">
        <v>55</v>
      </c>
      <c r="O32" s="71"/>
      <c r="P32" s="80">
        <v>10</v>
      </c>
      <c r="Q32" s="70" t="s">
        <v>69</v>
      </c>
      <c r="R32" s="70"/>
      <c r="S32" s="44" t="s">
        <v>55</v>
      </c>
      <c r="T32" s="71"/>
    </row>
    <row r="33" spans="1:20" ht="12.75" customHeight="1">
      <c r="A33" s="94"/>
      <c r="B33" s="138" t="s">
        <v>56</v>
      </c>
      <c r="C33" s="139"/>
      <c r="D33" s="28">
        <v>0</v>
      </c>
      <c r="E33" s="72"/>
      <c r="F33" s="94"/>
      <c r="G33" s="86" t="s">
        <v>56</v>
      </c>
      <c r="H33" s="87"/>
      <c r="I33" s="51">
        <v>0</v>
      </c>
      <c r="J33" s="72"/>
      <c r="K33" s="94"/>
      <c r="L33" s="86" t="s">
        <v>56</v>
      </c>
      <c r="M33" s="87"/>
      <c r="N33" s="51">
        <v>0</v>
      </c>
      <c r="O33" s="72"/>
      <c r="P33" s="94"/>
      <c r="Q33" s="86" t="s">
        <v>56</v>
      </c>
      <c r="R33" s="87"/>
      <c r="S33" s="48">
        <v>0</v>
      </c>
      <c r="T33" s="72"/>
    </row>
    <row r="34" spans="1:20" ht="12.75" customHeight="1">
      <c r="A34" s="94"/>
      <c r="B34" s="138" t="s">
        <v>57</v>
      </c>
      <c r="C34" s="139"/>
      <c r="D34" s="28">
        <v>0</v>
      </c>
      <c r="E34" s="72"/>
      <c r="F34" s="94"/>
      <c r="G34" s="86" t="s">
        <v>57</v>
      </c>
      <c r="H34" s="87"/>
      <c r="I34" s="51">
        <v>324</v>
      </c>
      <c r="J34" s="72"/>
      <c r="K34" s="94"/>
      <c r="L34" s="86" t="s">
        <v>57</v>
      </c>
      <c r="M34" s="87"/>
      <c r="N34" s="51">
        <f>N5*30</f>
        <v>2550</v>
      </c>
      <c r="O34" s="72"/>
      <c r="P34" s="94"/>
      <c r="Q34" s="86" t="s">
        <v>57</v>
      </c>
      <c r="R34" s="87"/>
      <c r="S34" s="48">
        <v>196</v>
      </c>
      <c r="T34" s="72"/>
    </row>
    <row r="35" spans="1:20" ht="12.75" customHeight="1">
      <c r="A35" s="95"/>
      <c r="B35" s="145" t="s">
        <v>70</v>
      </c>
      <c r="C35" s="146"/>
      <c r="D35" s="22">
        <v>0</v>
      </c>
      <c r="E35" s="73"/>
      <c r="F35" s="95"/>
      <c r="G35" s="92" t="s">
        <v>70</v>
      </c>
      <c r="H35" s="93"/>
      <c r="I35" s="50">
        <f>SUM(I33:I34)</f>
        <v>324</v>
      </c>
      <c r="J35" s="73"/>
      <c r="K35" s="95"/>
      <c r="L35" s="92" t="s">
        <v>70</v>
      </c>
      <c r="M35" s="93"/>
      <c r="N35" s="50">
        <f>SUM(N33:N34)</f>
        <v>2550</v>
      </c>
      <c r="O35" s="73"/>
      <c r="P35" s="95"/>
      <c r="Q35" s="92" t="s">
        <v>70</v>
      </c>
      <c r="R35" s="93"/>
      <c r="S35" s="50">
        <f>SUM(S33:S34)</f>
        <v>196</v>
      </c>
      <c r="T35" s="73"/>
    </row>
    <row r="36" spans="1:20" ht="12.75" customHeight="1">
      <c r="A36" s="114">
        <v>11</v>
      </c>
      <c r="B36" s="115" t="s">
        <v>71</v>
      </c>
      <c r="C36" s="115"/>
      <c r="D36" s="14" t="s">
        <v>55</v>
      </c>
      <c r="E36" s="116"/>
      <c r="F36" s="80">
        <v>11</v>
      </c>
      <c r="G36" s="70" t="s">
        <v>71</v>
      </c>
      <c r="H36" s="70"/>
      <c r="I36" s="44" t="s">
        <v>55</v>
      </c>
      <c r="J36" s="71"/>
      <c r="K36" s="80">
        <v>11</v>
      </c>
      <c r="L36" s="70" t="s">
        <v>71</v>
      </c>
      <c r="M36" s="70"/>
      <c r="N36" s="44" t="s">
        <v>55</v>
      </c>
      <c r="O36" s="71"/>
      <c r="P36" s="80">
        <v>11</v>
      </c>
      <c r="Q36" s="70" t="s">
        <v>71</v>
      </c>
      <c r="R36" s="70"/>
      <c r="S36" s="44" t="s">
        <v>55</v>
      </c>
      <c r="T36" s="71"/>
    </row>
    <row r="37" spans="1:20" ht="12.75" customHeight="1">
      <c r="A37" s="94"/>
      <c r="B37" s="111" t="s">
        <v>56</v>
      </c>
      <c r="C37" s="112"/>
      <c r="D37" s="18">
        <v>650</v>
      </c>
      <c r="E37" s="72"/>
      <c r="F37" s="94"/>
      <c r="G37" s="74" t="s">
        <v>56</v>
      </c>
      <c r="H37" s="75"/>
      <c r="I37" s="48">
        <v>0</v>
      </c>
      <c r="J37" s="72"/>
      <c r="K37" s="94"/>
      <c r="L37" s="74" t="s">
        <v>56</v>
      </c>
      <c r="M37" s="75"/>
      <c r="N37" s="48">
        <v>0</v>
      </c>
      <c r="O37" s="72"/>
      <c r="P37" s="94"/>
      <c r="Q37" s="74" t="s">
        <v>56</v>
      </c>
      <c r="R37" s="75"/>
      <c r="S37" s="48">
        <v>25</v>
      </c>
      <c r="T37" s="72"/>
    </row>
    <row r="38" spans="1:20" ht="12.75" customHeight="1">
      <c r="A38" s="94"/>
      <c r="B38" s="111" t="s">
        <v>57</v>
      </c>
      <c r="C38" s="112"/>
      <c r="D38" s="18">
        <v>89</v>
      </c>
      <c r="E38" s="72"/>
      <c r="F38" s="94"/>
      <c r="G38" s="74" t="s">
        <v>57</v>
      </c>
      <c r="H38" s="75"/>
      <c r="I38" s="48">
        <v>108</v>
      </c>
      <c r="J38" s="72"/>
      <c r="K38" s="94"/>
      <c r="L38" s="74" t="s">
        <v>57</v>
      </c>
      <c r="M38" s="75"/>
      <c r="N38" s="48">
        <f>1*N5</f>
        <v>85</v>
      </c>
      <c r="O38" s="72"/>
      <c r="P38" s="94"/>
      <c r="Q38" s="74" t="s">
        <v>57</v>
      </c>
      <c r="R38" s="75"/>
      <c r="S38" s="48">
        <v>392</v>
      </c>
      <c r="T38" s="72"/>
    </row>
    <row r="39" spans="1:20" ht="12.75" customHeight="1">
      <c r="A39" s="95"/>
      <c r="B39" s="117" t="s">
        <v>72</v>
      </c>
      <c r="C39" s="118"/>
      <c r="D39" s="22">
        <v>739</v>
      </c>
      <c r="E39" s="73"/>
      <c r="F39" s="95"/>
      <c r="G39" s="76" t="s">
        <v>72</v>
      </c>
      <c r="H39" s="77"/>
      <c r="I39" s="50">
        <f>SUM(I37:I38)</f>
        <v>108</v>
      </c>
      <c r="J39" s="73"/>
      <c r="K39" s="95"/>
      <c r="L39" s="76" t="s">
        <v>72</v>
      </c>
      <c r="M39" s="77"/>
      <c r="N39" s="50">
        <f>SUM(N37:N38)</f>
        <v>85</v>
      </c>
      <c r="O39" s="73"/>
      <c r="P39" s="95"/>
      <c r="Q39" s="76" t="s">
        <v>72</v>
      </c>
      <c r="R39" s="77"/>
      <c r="S39" s="50">
        <f>SUM(S37:S38)</f>
        <v>417</v>
      </c>
      <c r="T39" s="73"/>
    </row>
    <row r="40" spans="1:20" ht="12.75" customHeight="1">
      <c r="A40" s="114">
        <v>12</v>
      </c>
      <c r="B40" s="115" t="s">
        <v>73</v>
      </c>
      <c r="C40" s="115"/>
      <c r="D40" s="14" t="s">
        <v>55</v>
      </c>
      <c r="E40" s="116"/>
      <c r="F40" s="80">
        <v>12</v>
      </c>
      <c r="G40" s="70" t="s">
        <v>73</v>
      </c>
      <c r="H40" s="70"/>
      <c r="I40" s="44" t="s">
        <v>55</v>
      </c>
      <c r="J40" s="71"/>
      <c r="K40" s="80">
        <v>12</v>
      </c>
      <c r="L40" s="70" t="s">
        <v>73</v>
      </c>
      <c r="M40" s="70"/>
      <c r="N40" s="44" t="s">
        <v>55</v>
      </c>
      <c r="O40" s="71"/>
      <c r="P40" s="80">
        <v>12</v>
      </c>
      <c r="Q40" s="70" t="s">
        <v>73</v>
      </c>
      <c r="R40" s="70"/>
      <c r="S40" s="44" t="s">
        <v>55</v>
      </c>
      <c r="T40" s="71"/>
    </row>
    <row r="41" spans="1:20" ht="12.75" customHeight="1">
      <c r="A41" s="94"/>
      <c r="B41" s="111" t="s">
        <v>56</v>
      </c>
      <c r="C41" s="112"/>
      <c r="D41" s="18">
        <v>650</v>
      </c>
      <c r="E41" s="72"/>
      <c r="F41" s="94"/>
      <c r="G41" s="74" t="s">
        <v>56</v>
      </c>
      <c r="H41" s="75"/>
      <c r="I41" s="48">
        <v>47.25</v>
      </c>
      <c r="J41" s="72"/>
      <c r="K41" s="94"/>
      <c r="L41" s="74" t="s">
        <v>56</v>
      </c>
      <c r="M41" s="75"/>
      <c r="N41" s="48">
        <v>45</v>
      </c>
      <c r="O41" s="72"/>
      <c r="P41" s="94"/>
      <c r="Q41" s="74" t="s">
        <v>56</v>
      </c>
      <c r="R41" s="75"/>
      <c r="S41" s="48">
        <v>25</v>
      </c>
      <c r="T41" s="72"/>
    </row>
    <row r="42" spans="1:20" ht="12.75" customHeight="1">
      <c r="A42" s="94"/>
      <c r="B42" s="111" t="s">
        <v>57</v>
      </c>
      <c r="C42" s="112"/>
      <c r="D42" s="18">
        <v>89</v>
      </c>
      <c r="E42" s="72"/>
      <c r="F42" s="94"/>
      <c r="G42" s="74" t="s">
        <v>57</v>
      </c>
      <c r="H42" s="75"/>
      <c r="I42" s="48">
        <v>324</v>
      </c>
      <c r="J42" s="72"/>
      <c r="K42" s="94"/>
      <c r="L42" s="74" t="s">
        <v>57</v>
      </c>
      <c r="M42" s="75"/>
      <c r="N42" s="48">
        <f>3*N5</f>
        <v>255</v>
      </c>
      <c r="O42" s="72"/>
      <c r="P42" s="94"/>
      <c r="Q42" s="74" t="s">
        <v>57</v>
      </c>
      <c r="R42" s="75"/>
      <c r="S42" s="48">
        <v>392</v>
      </c>
      <c r="T42" s="72"/>
    </row>
    <row r="43" spans="1:20" ht="12.75" customHeight="1">
      <c r="A43" s="95"/>
      <c r="B43" s="117" t="s">
        <v>74</v>
      </c>
      <c r="C43" s="118"/>
      <c r="D43" s="22">
        <v>739</v>
      </c>
      <c r="E43" s="73"/>
      <c r="F43" s="95"/>
      <c r="G43" s="76" t="s">
        <v>74</v>
      </c>
      <c r="H43" s="77"/>
      <c r="I43" s="50">
        <f>SUM(I41:I42)</f>
        <v>371.25</v>
      </c>
      <c r="J43" s="73"/>
      <c r="K43" s="95"/>
      <c r="L43" s="76" t="s">
        <v>74</v>
      </c>
      <c r="M43" s="77"/>
      <c r="N43" s="50">
        <f>SUM(N41:N42)</f>
        <v>300</v>
      </c>
      <c r="O43" s="73"/>
      <c r="P43" s="95"/>
      <c r="Q43" s="76" t="s">
        <v>74</v>
      </c>
      <c r="R43" s="77"/>
      <c r="S43" s="50">
        <f>SUM(S41:S42)</f>
        <v>417</v>
      </c>
      <c r="T43" s="73"/>
    </row>
    <row r="44" spans="1:20" ht="12.75" customHeight="1">
      <c r="A44" s="135">
        <v>13</v>
      </c>
      <c r="B44" s="115" t="s">
        <v>75</v>
      </c>
      <c r="C44" s="115"/>
      <c r="D44" s="14" t="s">
        <v>55</v>
      </c>
      <c r="E44" s="116"/>
      <c r="F44" s="67">
        <v>13</v>
      </c>
      <c r="G44" s="70" t="s">
        <v>75</v>
      </c>
      <c r="H44" s="70"/>
      <c r="I44" s="44" t="s">
        <v>55</v>
      </c>
      <c r="J44" s="71"/>
      <c r="K44" s="67">
        <v>13</v>
      </c>
      <c r="L44" s="70" t="s">
        <v>75</v>
      </c>
      <c r="M44" s="70"/>
      <c r="N44" s="44" t="s">
        <v>55</v>
      </c>
      <c r="O44" s="71"/>
      <c r="P44" s="67">
        <v>13</v>
      </c>
      <c r="Q44" s="70" t="s">
        <v>75</v>
      </c>
      <c r="R44" s="70"/>
      <c r="S44" s="44" t="s">
        <v>55</v>
      </c>
      <c r="T44" s="71"/>
    </row>
    <row r="45" spans="1:20" ht="12.75" customHeight="1">
      <c r="A45" s="136"/>
      <c r="B45" s="138" t="s">
        <v>56</v>
      </c>
      <c r="C45" s="139"/>
      <c r="D45" s="28">
        <v>0</v>
      </c>
      <c r="E45" s="72"/>
      <c r="F45" s="68"/>
      <c r="G45" s="86" t="s">
        <v>56</v>
      </c>
      <c r="H45" s="87"/>
      <c r="I45" s="51">
        <v>0</v>
      </c>
      <c r="J45" s="72"/>
      <c r="K45" s="68"/>
      <c r="L45" s="86" t="s">
        <v>56</v>
      </c>
      <c r="M45" s="87"/>
      <c r="N45" s="51">
        <v>0</v>
      </c>
      <c r="O45" s="72"/>
      <c r="P45" s="68"/>
      <c r="Q45" s="86" t="s">
        <v>56</v>
      </c>
      <c r="R45" s="87"/>
      <c r="S45" s="48">
        <v>0</v>
      </c>
      <c r="T45" s="72"/>
    </row>
    <row r="46" spans="1:20" ht="12.75" customHeight="1">
      <c r="A46" s="136"/>
      <c r="B46" s="138" t="s">
        <v>57</v>
      </c>
      <c r="C46" s="139"/>
      <c r="D46" s="28">
        <v>0</v>
      </c>
      <c r="E46" s="72"/>
      <c r="F46" s="68"/>
      <c r="G46" s="86" t="s">
        <v>57</v>
      </c>
      <c r="H46" s="87"/>
      <c r="I46" s="51">
        <v>324</v>
      </c>
      <c r="J46" s="72"/>
      <c r="K46" s="68"/>
      <c r="L46" s="86" t="s">
        <v>57</v>
      </c>
      <c r="M46" s="87"/>
      <c r="N46" s="51">
        <f>30*85</f>
        <v>2550</v>
      </c>
      <c r="O46" s="72"/>
      <c r="P46" s="68"/>
      <c r="Q46" s="86" t="s">
        <v>57</v>
      </c>
      <c r="R46" s="87"/>
      <c r="S46" s="48">
        <v>196</v>
      </c>
      <c r="T46" s="72"/>
    </row>
    <row r="47" spans="1:20" ht="12.75" customHeight="1">
      <c r="A47" s="137"/>
      <c r="B47" s="145" t="s">
        <v>76</v>
      </c>
      <c r="C47" s="146"/>
      <c r="D47" s="22">
        <v>0</v>
      </c>
      <c r="E47" s="73"/>
      <c r="F47" s="69"/>
      <c r="G47" s="92" t="s">
        <v>76</v>
      </c>
      <c r="H47" s="93"/>
      <c r="I47" s="50">
        <f>SUM(I45:I46)</f>
        <v>324</v>
      </c>
      <c r="J47" s="73"/>
      <c r="K47" s="69"/>
      <c r="L47" s="92" t="s">
        <v>76</v>
      </c>
      <c r="M47" s="93"/>
      <c r="N47" s="50">
        <f>SUM(N45:N46)</f>
        <v>2550</v>
      </c>
      <c r="O47" s="73"/>
      <c r="P47" s="69"/>
      <c r="Q47" s="92" t="s">
        <v>76</v>
      </c>
      <c r="R47" s="93"/>
      <c r="S47" s="50">
        <f>SUM(S45:S46)</f>
        <v>196</v>
      </c>
      <c r="T47" s="73"/>
    </row>
    <row r="48" spans="1:20" ht="12.75" customHeight="1">
      <c r="A48" s="135">
        <v>14</v>
      </c>
      <c r="B48" s="115" t="s">
        <v>77</v>
      </c>
      <c r="C48" s="115"/>
      <c r="D48" s="14" t="s">
        <v>55</v>
      </c>
      <c r="E48" s="116"/>
      <c r="F48" s="67">
        <v>14</v>
      </c>
      <c r="G48" s="70" t="s">
        <v>77</v>
      </c>
      <c r="H48" s="70"/>
      <c r="I48" s="44" t="s">
        <v>55</v>
      </c>
      <c r="J48" s="71"/>
      <c r="K48" s="67">
        <v>14</v>
      </c>
      <c r="L48" s="70" t="s">
        <v>77</v>
      </c>
      <c r="M48" s="70"/>
      <c r="N48" s="44" t="s">
        <v>55</v>
      </c>
      <c r="O48" s="71"/>
      <c r="P48" s="67">
        <v>14</v>
      </c>
      <c r="Q48" s="70" t="s">
        <v>77</v>
      </c>
      <c r="R48" s="70"/>
      <c r="S48" s="44" t="s">
        <v>55</v>
      </c>
      <c r="T48" s="71"/>
    </row>
    <row r="49" spans="1:20" ht="12.75" customHeight="1">
      <c r="A49" s="136"/>
      <c r="B49" s="111" t="s">
        <v>56</v>
      </c>
      <c r="C49" s="112"/>
      <c r="D49" s="18">
        <v>0</v>
      </c>
      <c r="E49" s="72"/>
      <c r="F49" s="68"/>
      <c r="G49" s="74" t="s">
        <v>56</v>
      </c>
      <c r="H49" s="75"/>
      <c r="I49" s="48">
        <v>105</v>
      </c>
      <c r="J49" s="72"/>
      <c r="K49" s="68"/>
      <c r="L49" s="74" t="s">
        <v>56</v>
      </c>
      <c r="M49" s="75"/>
      <c r="N49" s="48">
        <v>100</v>
      </c>
      <c r="O49" s="72"/>
      <c r="P49" s="68"/>
      <c r="Q49" s="74" t="s">
        <v>56</v>
      </c>
      <c r="R49" s="75"/>
      <c r="S49" s="48">
        <v>150</v>
      </c>
      <c r="T49" s="72"/>
    </row>
    <row r="50" spans="1:20" ht="12.75" customHeight="1">
      <c r="A50" s="136"/>
      <c r="B50" s="111" t="s">
        <v>57</v>
      </c>
      <c r="C50" s="112"/>
      <c r="D50" s="18">
        <v>1335</v>
      </c>
      <c r="E50" s="72"/>
      <c r="F50" s="68"/>
      <c r="G50" s="74" t="s">
        <v>57</v>
      </c>
      <c r="H50" s="75"/>
      <c r="I50" s="48">
        <v>1296</v>
      </c>
      <c r="J50" s="72"/>
      <c r="K50" s="68"/>
      <c r="L50" s="74" t="s">
        <v>57</v>
      </c>
      <c r="M50" s="75"/>
      <c r="N50" s="48">
        <f>13*85</f>
        <v>1105</v>
      </c>
      <c r="O50" s="72"/>
      <c r="P50" s="68"/>
      <c r="Q50" s="74" t="s">
        <v>57</v>
      </c>
      <c r="R50" s="75"/>
      <c r="S50" s="48">
        <v>1960</v>
      </c>
      <c r="T50" s="72"/>
    </row>
    <row r="51" spans="1:20" ht="12.75" customHeight="1">
      <c r="A51" s="137"/>
      <c r="B51" s="117" t="s">
        <v>78</v>
      </c>
      <c r="C51" s="118"/>
      <c r="D51" s="22">
        <v>1335</v>
      </c>
      <c r="E51" s="73"/>
      <c r="F51" s="69"/>
      <c r="G51" s="76" t="s">
        <v>78</v>
      </c>
      <c r="H51" s="77"/>
      <c r="I51" s="50">
        <f>SUM(I49:I50)</f>
        <v>1401</v>
      </c>
      <c r="J51" s="73"/>
      <c r="K51" s="69"/>
      <c r="L51" s="76" t="s">
        <v>78</v>
      </c>
      <c r="M51" s="77"/>
      <c r="N51" s="50">
        <f>SUM(N49:N50)</f>
        <v>1205</v>
      </c>
      <c r="O51" s="73"/>
      <c r="P51" s="69"/>
      <c r="Q51" s="76" t="s">
        <v>78</v>
      </c>
      <c r="R51" s="77"/>
      <c r="S51" s="50">
        <f>SUM(S49:S50)</f>
        <v>2110</v>
      </c>
      <c r="T51" s="73"/>
    </row>
    <row r="52" spans="1:20" ht="12.75" customHeight="1">
      <c r="A52" s="135">
        <v>15</v>
      </c>
      <c r="B52" s="115" t="s">
        <v>79</v>
      </c>
      <c r="C52" s="115"/>
      <c r="D52" s="14" t="s">
        <v>55</v>
      </c>
      <c r="E52" s="116"/>
      <c r="F52" s="67">
        <v>15</v>
      </c>
      <c r="G52" s="70" t="s">
        <v>79</v>
      </c>
      <c r="H52" s="70"/>
      <c r="I52" s="44" t="s">
        <v>55</v>
      </c>
      <c r="J52" s="71"/>
      <c r="K52" s="67">
        <v>15</v>
      </c>
      <c r="L52" s="70" t="s">
        <v>79</v>
      </c>
      <c r="M52" s="70"/>
      <c r="N52" s="44" t="s">
        <v>55</v>
      </c>
      <c r="O52" s="71"/>
      <c r="P52" s="67">
        <v>15</v>
      </c>
      <c r="Q52" s="70" t="s">
        <v>79</v>
      </c>
      <c r="R52" s="70"/>
      <c r="S52" s="44" t="s">
        <v>55</v>
      </c>
      <c r="T52" s="71"/>
    </row>
    <row r="53" spans="1:20" ht="12.75" customHeight="1">
      <c r="A53" s="136"/>
      <c r="B53" s="111" t="s">
        <v>56</v>
      </c>
      <c r="C53" s="112"/>
      <c r="D53" s="18">
        <v>0</v>
      </c>
      <c r="E53" s="72"/>
      <c r="F53" s="68"/>
      <c r="G53" s="74" t="s">
        <v>56</v>
      </c>
      <c r="H53" s="75"/>
      <c r="I53" s="48">
        <v>105</v>
      </c>
      <c r="J53" s="72"/>
      <c r="K53" s="68"/>
      <c r="L53" s="74" t="s">
        <v>56</v>
      </c>
      <c r="M53" s="75"/>
      <c r="N53" s="48">
        <v>100</v>
      </c>
      <c r="O53" s="72"/>
      <c r="P53" s="68"/>
      <c r="Q53" s="74" t="s">
        <v>56</v>
      </c>
      <c r="R53" s="75"/>
      <c r="S53" s="48">
        <v>0</v>
      </c>
      <c r="T53" s="72"/>
    </row>
    <row r="54" spans="1:20" ht="12.75" customHeight="1">
      <c r="A54" s="136"/>
      <c r="B54" s="111" t="s">
        <v>57</v>
      </c>
      <c r="C54" s="112"/>
      <c r="D54" s="18">
        <v>178</v>
      </c>
      <c r="E54" s="72"/>
      <c r="F54" s="68"/>
      <c r="G54" s="74" t="s">
        <v>57</v>
      </c>
      <c r="H54" s="75"/>
      <c r="I54" s="48">
        <v>1296</v>
      </c>
      <c r="J54" s="72"/>
      <c r="K54" s="68"/>
      <c r="L54" s="74" t="s">
        <v>57</v>
      </c>
      <c r="M54" s="75"/>
      <c r="N54" s="48">
        <f>N5*12</f>
        <v>1020</v>
      </c>
      <c r="O54" s="72"/>
      <c r="P54" s="68"/>
      <c r="Q54" s="74" t="s">
        <v>57</v>
      </c>
      <c r="R54" s="75"/>
      <c r="S54" s="48">
        <v>490</v>
      </c>
      <c r="T54" s="72"/>
    </row>
    <row r="55" spans="1:20" ht="12.75" customHeight="1">
      <c r="A55" s="137"/>
      <c r="B55" s="117" t="s">
        <v>80</v>
      </c>
      <c r="C55" s="118"/>
      <c r="D55" s="22">
        <v>178</v>
      </c>
      <c r="E55" s="73"/>
      <c r="F55" s="69"/>
      <c r="G55" s="76" t="s">
        <v>80</v>
      </c>
      <c r="H55" s="77"/>
      <c r="I55" s="50">
        <f>SUM(I53:I54)</f>
        <v>1401</v>
      </c>
      <c r="J55" s="73"/>
      <c r="K55" s="69"/>
      <c r="L55" s="76" t="s">
        <v>80</v>
      </c>
      <c r="M55" s="77"/>
      <c r="N55" s="50">
        <f>SUM(N53:N54)</f>
        <v>1120</v>
      </c>
      <c r="O55" s="73"/>
      <c r="P55" s="69"/>
      <c r="Q55" s="76" t="s">
        <v>80</v>
      </c>
      <c r="R55" s="77"/>
      <c r="S55" s="50">
        <f>SUM(S53:S54)</f>
        <v>490</v>
      </c>
      <c r="T55" s="73"/>
    </row>
    <row r="56" spans="1:20" ht="12.75" customHeight="1">
      <c r="A56" s="135">
        <v>16</v>
      </c>
      <c r="B56" s="115" t="s">
        <v>81</v>
      </c>
      <c r="C56" s="115"/>
      <c r="D56" s="14" t="s">
        <v>55</v>
      </c>
      <c r="E56" s="116"/>
      <c r="F56" s="67">
        <v>16</v>
      </c>
      <c r="G56" s="70" t="s">
        <v>81</v>
      </c>
      <c r="H56" s="70"/>
      <c r="I56" s="44" t="s">
        <v>55</v>
      </c>
      <c r="J56" s="71"/>
      <c r="K56" s="67">
        <v>16</v>
      </c>
      <c r="L56" s="70" t="s">
        <v>81</v>
      </c>
      <c r="M56" s="70"/>
      <c r="N56" s="44" t="s">
        <v>55</v>
      </c>
      <c r="O56" s="71"/>
      <c r="P56" s="67">
        <v>16</v>
      </c>
      <c r="Q56" s="70" t="s">
        <v>81</v>
      </c>
      <c r="R56" s="70"/>
      <c r="S56" s="44" t="s">
        <v>55</v>
      </c>
      <c r="T56" s="71"/>
    </row>
    <row r="57" spans="1:20" ht="12.75" customHeight="1">
      <c r="A57" s="136"/>
      <c r="B57" s="111" t="s">
        <v>56</v>
      </c>
      <c r="C57" s="112"/>
      <c r="D57" s="18">
        <v>25</v>
      </c>
      <c r="E57" s="72"/>
      <c r="F57" s="68"/>
      <c r="G57" s="74" t="s">
        <v>56</v>
      </c>
      <c r="H57" s="75"/>
      <c r="I57" s="48">
        <v>105</v>
      </c>
      <c r="J57" s="72"/>
      <c r="K57" s="68"/>
      <c r="L57" s="74" t="s">
        <v>56</v>
      </c>
      <c r="M57" s="75"/>
      <c r="N57" s="48">
        <v>100</v>
      </c>
      <c r="O57" s="72"/>
      <c r="P57" s="68"/>
      <c r="Q57" s="74" t="s">
        <v>56</v>
      </c>
      <c r="R57" s="75"/>
      <c r="S57" s="48">
        <v>0</v>
      </c>
      <c r="T57" s="72"/>
    </row>
    <row r="58" spans="1:20" ht="12.75" customHeight="1">
      <c r="A58" s="136"/>
      <c r="B58" s="111" t="s">
        <v>57</v>
      </c>
      <c r="C58" s="112"/>
      <c r="D58" s="18">
        <v>356</v>
      </c>
      <c r="E58" s="72"/>
      <c r="F58" s="68"/>
      <c r="G58" s="74" t="s">
        <v>57</v>
      </c>
      <c r="H58" s="75"/>
      <c r="I58" s="48">
        <v>1296</v>
      </c>
      <c r="J58" s="72"/>
      <c r="K58" s="68"/>
      <c r="L58" s="74" t="s">
        <v>57</v>
      </c>
      <c r="M58" s="75"/>
      <c r="N58" s="48">
        <f>12*N5</f>
        <v>1020</v>
      </c>
      <c r="O58" s="72"/>
      <c r="P58" s="68"/>
      <c r="Q58" s="74" t="s">
        <v>57</v>
      </c>
      <c r="R58" s="75"/>
      <c r="S58" s="48">
        <v>490</v>
      </c>
      <c r="T58" s="72"/>
    </row>
    <row r="59" spans="1:20" ht="12.75" customHeight="1">
      <c r="A59" s="137"/>
      <c r="B59" s="117" t="s">
        <v>82</v>
      </c>
      <c r="C59" s="118"/>
      <c r="D59" s="22">
        <v>381</v>
      </c>
      <c r="E59" s="73"/>
      <c r="F59" s="69"/>
      <c r="G59" s="76" t="s">
        <v>82</v>
      </c>
      <c r="H59" s="77"/>
      <c r="I59" s="50">
        <f>SUM(I57:I58)</f>
        <v>1401</v>
      </c>
      <c r="J59" s="73"/>
      <c r="K59" s="69"/>
      <c r="L59" s="76" t="s">
        <v>82</v>
      </c>
      <c r="M59" s="77"/>
      <c r="N59" s="50">
        <f>SUM(N57:N58)</f>
        <v>1120</v>
      </c>
      <c r="O59" s="73"/>
      <c r="P59" s="69"/>
      <c r="Q59" s="76" t="s">
        <v>82</v>
      </c>
      <c r="R59" s="77"/>
      <c r="S59" s="50">
        <f>SUM(S57:S58)</f>
        <v>490</v>
      </c>
      <c r="T59" s="73"/>
    </row>
    <row r="60" spans="1:20" ht="12.75" customHeight="1">
      <c r="A60" s="135">
        <v>17</v>
      </c>
      <c r="B60" s="115" t="s">
        <v>83</v>
      </c>
      <c r="C60" s="115"/>
      <c r="D60" s="14" t="s">
        <v>55</v>
      </c>
      <c r="E60" s="116"/>
      <c r="F60" s="67">
        <v>17</v>
      </c>
      <c r="G60" s="70" t="s">
        <v>83</v>
      </c>
      <c r="H60" s="70"/>
      <c r="I60" s="44" t="s">
        <v>55</v>
      </c>
      <c r="J60" s="71"/>
      <c r="K60" s="67">
        <v>17</v>
      </c>
      <c r="L60" s="70" t="s">
        <v>83</v>
      </c>
      <c r="M60" s="70"/>
      <c r="N60" s="44" t="s">
        <v>55</v>
      </c>
      <c r="O60" s="71"/>
      <c r="P60" s="67">
        <v>17</v>
      </c>
      <c r="Q60" s="70" t="s">
        <v>83</v>
      </c>
      <c r="R60" s="70"/>
      <c r="S60" s="44" t="s">
        <v>55</v>
      </c>
      <c r="T60" s="71"/>
    </row>
    <row r="61" spans="1:20" ht="12.75" customHeight="1">
      <c r="A61" s="136"/>
      <c r="B61" s="111" t="s">
        <v>56</v>
      </c>
      <c r="C61" s="112"/>
      <c r="D61" s="18">
        <v>0</v>
      </c>
      <c r="E61" s="72"/>
      <c r="F61" s="68"/>
      <c r="G61" s="74" t="s">
        <v>56</v>
      </c>
      <c r="H61" s="75"/>
      <c r="I61" s="48">
        <v>52.5</v>
      </c>
      <c r="J61" s="72"/>
      <c r="K61" s="68"/>
      <c r="L61" s="74" t="s">
        <v>56</v>
      </c>
      <c r="M61" s="75"/>
      <c r="N61" s="48">
        <v>50</v>
      </c>
      <c r="O61" s="72"/>
      <c r="P61" s="68"/>
      <c r="Q61" s="74" t="s">
        <v>56</v>
      </c>
      <c r="R61" s="75"/>
      <c r="S61" s="48">
        <v>0</v>
      </c>
      <c r="T61" s="72"/>
    </row>
    <row r="62" spans="1:20" ht="12.75" customHeight="1">
      <c r="A62" s="136"/>
      <c r="B62" s="111" t="s">
        <v>57</v>
      </c>
      <c r="C62" s="112"/>
      <c r="D62" s="18">
        <v>89</v>
      </c>
      <c r="E62" s="72"/>
      <c r="F62" s="68"/>
      <c r="G62" s="74" t="s">
        <v>57</v>
      </c>
      <c r="H62" s="75"/>
      <c r="I62" s="48">
        <v>1080</v>
      </c>
      <c r="J62" s="72"/>
      <c r="K62" s="68"/>
      <c r="L62" s="74" t="s">
        <v>57</v>
      </c>
      <c r="M62" s="75"/>
      <c r="N62" s="48">
        <f>10*N5</f>
        <v>850</v>
      </c>
      <c r="O62" s="72"/>
      <c r="P62" s="68"/>
      <c r="Q62" s="74" t="s">
        <v>57</v>
      </c>
      <c r="R62" s="75"/>
      <c r="S62" s="48">
        <v>294</v>
      </c>
      <c r="T62" s="72"/>
    </row>
    <row r="63" spans="1:20" ht="12.75" customHeight="1">
      <c r="A63" s="137"/>
      <c r="B63" s="117" t="s">
        <v>84</v>
      </c>
      <c r="C63" s="118"/>
      <c r="D63" s="22">
        <v>89</v>
      </c>
      <c r="E63" s="73"/>
      <c r="F63" s="69"/>
      <c r="G63" s="76" t="s">
        <v>84</v>
      </c>
      <c r="H63" s="77"/>
      <c r="I63" s="50">
        <f>SUM(I61:I62)</f>
        <v>1132.5</v>
      </c>
      <c r="J63" s="73"/>
      <c r="K63" s="69"/>
      <c r="L63" s="76" t="s">
        <v>84</v>
      </c>
      <c r="M63" s="77"/>
      <c r="N63" s="50">
        <f>SUM(N61:N62)</f>
        <v>900</v>
      </c>
      <c r="O63" s="73"/>
      <c r="P63" s="69"/>
      <c r="Q63" s="76" t="s">
        <v>84</v>
      </c>
      <c r="R63" s="77"/>
      <c r="S63" s="50">
        <f>SUM(S61:S62)</f>
        <v>294</v>
      </c>
      <c r="T63" s="73"/>
    </row>
    <row r="64" spans="1:20" ht="12.75" customHeight="1">
      <c r="A64" s="114">
        <v>18</v>
      </c>
      <c r="B64" s="115" t="s">
        <v>85</v>
      </c>
      <c r="C64" s="115"/>
      <c r="D64" s="14" t="s">
        <v>55</v>
      </c>
      <c r="E64" s="116"/>
      <c r="F64" s="80">
        <v>18</v>
      </c>
      <c r="G64" s="70" t="s">
        <v>85</v>
      </c>
      <c r="H64" s="70"/>
      <c r="I64" s="44" t="s">
        <v>55</v>
      </c>
      <c r="J64" s="71"/>
      <c r="K64" s="80">
        <v>18</v>
      </c>
      <c r="L64" s="70" t="s">
        <v>85</v>
      </c>
      <c r="M64" s="70"/>
      <c r="N64" s="44" t="s">
        <v>55</v>
      </c>
      <c r="O64" s="71"/>
      <c r="P64" s="80">
        <v>18</v>
      </c>
      <c r="Q64" s="70" t="s">
        <v>85</v>
      </c>
      <c r="R64" s="70"/>
      <c r="S64" s="44" t="s">
        <v>55</v>
      </c>
      <c r="T64" s="71"/>
    </row>
    <row r="65" spans="1:20" ht="12.75" customHeight="1">
      <c r="A65" s="140"/>
      <c r="B65" s="138" t="s">
        <v>56</v>
      </c>
      <c r="C65" s="139"/>
      <c r="D65" s="28">
        <v>0</v>
      </c>
      <c r="E65" s="72"/>
      <c r="F65" s="81"/>
      <c r="G65" s="86" t="s">
        <v>56</v>
      </c>
      <c r="H65" s="87"/>
      <c r="I65" s="51">
        <v>0</v>
      </c>
      <c r="J65" s="72"/>
      <c r="K65" s="81"/>
      <c r="L65" s="86" t="s">
        <v>56</v>
      </c>
      <c r="M65" s="87"/>
      <c r="N65" s="51">
        <v>100</v>
      </c>
      <c r="O65" s="72"/>
      <c r="P65" s="81"/>
      <c r="Q65" s="86" t="s">
        <v>56</v>
      </c>
      <c r="R65" s="87"/>
      <c r="S65" s="48">
        <v>0</v>
      </c>
      <c r="T65" s="72"/>
    </row>
    <row r="66" spans="1:20" ht="12.75" customHeight="1">
      <c r="A66" s="140"/>
      <c r="B66" s="138" t="s">
        <v>57</v>
      </c>
      <c r="C66" s="139"/>
      <c r="D66" s="28">
        <v>0</v>
      </c>
      <c r="E66" s="72"/>
      <c r="F66" s="81"/>
      <c r="G66" s="86" t="s">
        <v>57</v>
      </c>
      <c r="H66" s="87"/>
      <c r="I66" s="51">
        <v>108</v>
      </c>
      <c r="J66" s="72"/>
      <c r="K66" s="81"/>
      <c r="L66" s="86" t="s">
        <v>57</v>
      </c>
      <c r="M66" s="87"/>
      <c r="N66" s="51">
        <f>6*N5</f>
        <v>510</v>
      </c>
      <c r="O66" s="72"/>
      <c r="P66" s="81"/>
      <c r="Q66" s="86" t="s">
        <v>57</v>
      </c>
      <c r="R66" s="87"/>
      <c r="S66" s="48" t="s">
        <v>292</v>
      </c>
      <c r="T66" s="72"/>
    </row>
    <row r="67" spans="1:20" ht="12.75" customHeight="1">
      <c r="A67" s="147"/>
      <c r="B67" s="145" t="s">
        <v>86</v>
      </c>
      <c r="C67" s="146"/>
      <c r="D67" s="22">
        <v>0</v>
      </c>
      <c r="E67" s="73"/>
      <c r="F67" s="90"/>
      <c r="G67" s="92" t="s">
        <v>86</v>
      </c>
      <c r="H67" s="93"/>
      <c r="I67" s="50">
        <f>SUM(I65:I66)</f>
        <v>108</v>
      </c>
      <c r="J67" s="73"/>
      <c r="K67" s="90"/>
      <c r="L67" s="92" t="s">
        <v>86</v>
      </c>
      <c r="M67" s="93"/>
      <c r="N67" s="50">
        <f>SUM(N65:N66)</f>
        <v>610</v>
      </c>
      <c r="O67" s="73"/>
      <c r="P67" s="90"/>
      <c r="Q67" s="92" t="s">
        <v>86</v>
      </c>
      <c r="R67" s="93"/>
      <c r="S67" s="50">
        <f>SUM(S65:S66)</f>
        <v>0</v>
      </c>
      <c r="T67" s="73"/>
    </row>
    <row r="68" spans="1:20" ht="12.75" customHeight="1">
      <c r="A68" s="114">
        <v>19</v>
      </c>
      <c r="B68" s="148" t="s">
        <v>87</v>
      </c>
      <c r="C68" s="148"/>
      <c r="D68" s="29" t="s">
        <v>55</v>
      </c>
      <c r="E68" s="116"/>
      <c r="F68" s="80">
        <v>19</v>
      </c>
      <c r="G68" s="91" t="s">
        <v>87</v>
      </c>
      <c r="H68" s="91"/>
      <c r="I68" s="52" t="s">
        <v>55</v>
      </c>
      <c r="J68" s="71"/>
      <c r="K68" s="80">
        <v>19</v>
      </c>
      <c r="L68" s="91" t="s">
        <v>87</v>
      </c>
      <c r="M68" s="91"/>
      <c r="N68" s="52" t="s">
        <v>55</v>
      </c>
      <c r="O68" s="71"/>
      <c r="P68" s="80">
        <v>19</v>
      </c>
      <c r="Q68" s="91" t="s">
        <v>87</v>
      </c>
      <c r="R68" s="91"/>
      <c r="S68" s="52" t="s">
        <v>55</v>
      </c>
      <c r="T68" s="71"/>
    </row>
    <row r="69" spans="1:20" ht="12.75" customHeight="1">
      <c r="A69" s="140"/>
      <c r="B69" s="138" t="s">
        <v>56</v>
      </c>
      <c r="C69" s="139"/>
      <c r="D69" s="28">
        <v>1.5</v>
      </c>
      <c r="E69" s="72"/>
      <c r="F69" s="81"/>
      <c r="G69" s="86" t="s">
        <v>56</v>
      </c>
      <c r="H69" s="87"/>
      <c r="I69" s="51">
        <v>262.5</v>
      </c>
      <c r="J69" s="72"/>
      <c r="K69" s="81"/>
      <c r="L69" s="86" t="s">
        <v>56</v>
      </c>
      <c r="M69" s="87"/>
      <c r="N69" s="51">
        <v>250</v>
      </c>
      <c r="O69" s="72"/>
      <c r="P69" s="81"/>
      <c r="Q69" s="86" t="s">
        <v>56</v>
      </c>
      <c r="R69" s="87"/>
      <c r="S69" s="48">
        <v>0</v>
      </c>
      <c r="T69" s="72"/>
    </row>
    <row r="70" spans="1:20" ht="12.75" customHeight="1">
      <c r="A70" s="140"/>
      <c r="B70" s="138" t="s">
        <v>57</v>
      </c>
      <c r="C70" s="139"/>
      <c r="D70" s="28">
        <v>445</v>
      </c>
      <c r="E70" s="72"/>
      <c r="F70" s="81"/>
      <c r="G70" s="86" t="s">
        <v>57</v>
      </c>
      <c r="H70" s="87"/>
      <c r="I70" s="51">
        <v>1620</v>
      </c>
      <c r="J70" s="72"/>
      <c r="K70" s="81"/>
      <c r="L70" s="86" t="s">
        <v>57</v>
      </c>
      <c r="M70" s="87"/>
      <c r="N70" s="51">
        <f>15*N5</f>
        <v>1275</v>
      </c>
      <c r="O70" s="72"/>
      <c r="P70" s="81"/>
      <c r="Q70" s="86" t="s">
        <v>57</v>
      </c>
      <c r="R70" s="87"/>
      <c r="S70" s="48">
        <v>784</v>
      </c>
      <c r="T70" s="72"/>
    </row>
    <row r="71" spans="1:20" ht="12.75" customHeight="1">
      <c r="A71" s="147"/>
      <c r="B71" s="145" t="s">
        <v>88</v>
      </c>
      <c r="C71" s="146"/>
      <c r="D71" s="22">
        <v>446.5</v>
      </c>
      <c r="E71" s="73"/>
      <c r="F71" s="90"/>
      <c r="G71" s="92" t="s">
        <v>88</v>
      </c>
      <c r="H71" s="93"/>
      <c r="I71" s="50">
        <f>SUM(I69:I70)</f>
        <v>1882.5</v>
      </c>
      <c r="J71" s="73"/>
      <c r="K71" s="90"/>
      <c r="L71" s="92" t="s">
        <v>88</v>
      </c>
      <c r="M71" s="93"/>
      <c r="N71" s="50">
        <f>SUM(N69:N70)</f>
        <v>1525</v>
      </c>
      <c r="O71" s="73"/>
      <c r="P71" s="90"/>
      <c r="Q71" s="92" t="s">
        <v>88</v>
      </c>
      <c r="R71" s="93"/>
      <c r="S71" s="50">
        <f>SUM(S69:S70)</f>
        <v>784</v>
      </c>
      <c r="T71" s="73"/>
    </row>
    <row r="72" spans="1:20" ht="12.75" customHeight="1">
      <c r="A72" s="114">
        <v>20</v>
      </c>
      <c r="B72" s="148" t="s">
        <v>89</v>
      </c>
      <c r="C72" s="148"/>
      <c r="D72" s="29" t="s">
        <v>55</v>
      </c>
      <c r="E72" s="116"/>
      <c r="F72" s="80">
        <v>20</v>
      </c>
      <c r="G72" s="91" t="s">
        <v>89</v>
      </c>
      <c r="H72" s="91"/>
      <c r="I72" s="52" t="s">
        <v>55</v>
      </c>
      <c r="J72" s="71"/>
      <c r="K72" s="80">
        <v>20</v>
      </c>
      <c r="L72" s="91" t="s">
        <v>89</v>
      </c>
      <c r="M72" s="91"/>
      <c r="N72" s="52" t="s">
        <v>55</v>
      </c>
      <c r="O72" s="71"/>
      <c r="P72" s="80">
        <v>20</v>
      </c>
      <c r="Q72" s="91" t="s">
        <v>89</v>
      </c>
      <c r="R72" s="91"/>
      <c r="S72" s="52" t="s">
        <v>55</v>
      </c>
      <c r="T72" s="71"/>
    </row>
    <row r="73" spans="1:20" ht="12.75" customHeight="1">
      <c r="A73" s="140"/>
      <c r="B73" s="138" t="s">
        <v>56</v>
      </c>
      <c r="C73" s="139"/>
      <c r="D73" s="28">
        <v>0</v>
      </c>
      <c r="E73" s="72"/>
      <c r="F73" s="81"/>
      <c r="G73" s="86" t="s">
        <v>56</v>
      </c>
      <c r="H73" s="87"/>
      <c r="I73" s="51">
        <v>0</v>
      </c>
      <c r="J73" s="72"/>
      <c r="K73" s="81"/>
      <c r="L73" s="86" t="s">
        <v>56</v>
      </c>
      <c r="M73" s="87"/>
      <c r="N73" s="51">
        <v>200</v>
      </c>
      <c r="O73" s="72"/>
      <c r="P73" s="81"/>
      <c r="Q73" s="86" t="s">
        <v>56</v>
      </c>
      <c r="R73" s="87"/>
      <c r="S73" s="48" t="s">
        <v>292</v>
      </c>
      <c r="T73" s="72"/>
    </row>
    <row r="74" spans="1:20" ht="12.75" customHeight="1">
      <c r="A74" s="140"/>
      <c r="B74" s="138" t="s">
        <v>57</v>
      </c>
      <c r="C74" s="139"/>
      <c r="D74" s="28">
        <v>0</v>
      </c>
      <c r="E74" s="72"/>
      <c r="F74" s="81"/>
      <c r="G74" s="86" t="s">
        <v>57</v>
      </c>
      <c r="H74" s="87"/>
      <c r="I74" s="51">
        <v>162</v>
      </c>
      <c r="J74" s="72"/>
      <c r="K74" s="81"/>
      <c r="L74" s="86" t="s">
        <v>57</v>
      </c>
      <c r="M74" s="87"/>
      <c r="N74" s="51">
        <f>12.5*N5</f>
        <v>1062.5</v>
      </c>
      <c r="O74" s="72"/>
      <c r="P74" s="81"/>
      <c r="Q74" s="86" t="s">
        <v>57</v>
      </c>
      <c r="R74" s="87"/>
      <c r="S74" s="48" t="s">
        <v>292</v>
      </c>
      <c r="T74" s="72"/>
    </row>
    <row r="75" spans="1:20" ht="12.75" customHeight="1">
      <c r="A75" s="147"/>
      <c r="B75" s="145" t="s">
        <v>90</v>
      </c>
      <c r="C75" s="146"/>
      <c r="D75" s="22">
        <v>0</v>
      </c>
      <c r="E75" s="73"/>
      <c r="F75" s="90"/>
      <c r="G75" s="92" t="s">
        <v>90</v>
      </c>
      <c r="H75" s="93"/>
      <c r="I75" s="50">
        <f>SUM(I73:I74)</f>
        <v>162</v>
      </c>
      <c r="J75" s="73"/>
      <c r="K75" s="90"/>
      <c r="L75" s="92" t="s">
        <v>90</v>
      </c>
      <c r="M75" s="93"/>
      <c r="N75" s="50">
        <f>SUM(N73:N74)</f>
        <v>1262.5</v>
      </c>
      <c r="O75" s="73"/>
      <c r="P75" s="90"/>
      <c r="Q75" s="92" t="s">
        <v>90</v>
      </c>
      <c r="R75" s="93"/>
      <c r="S75" s="50">
        <f>SUM(S73:S74)</f>
        <v>0</v>
      </c>
      <c r="T75" s="73"/>
    </row>
    <row r="76" spans="1:20" ht="12.75" customHeight="1">
      <c r="A76" s="114">
        <v>21</v>
      </c>
      <c r="B76" s="115" t="s">
        <v>91</v>
      </c>
      <c r="C76" s="115"/>
      <c r="D76" s="14" t="s">
        <v>55</v>
      </c>
      <c r="E76" s="116"/>
      <c r="F76" s="80">
        <v>21</v>
      </c>
      <c r="G76" s="70" t="s">
        <v>91</v>
      </c>
      <c r="H76" s="70"/>
      <c r="I76" s="44" t="s">
        <v>55</v>
      </c>
      <c r="J76" s="71"/>
      <c r="K76" s="80">
        <v>21</v>
      </c>
      <c r="L76" s="70" t="s">
        <v>91</v>
      </c>
      <c r="M76" s="70"/>
      <c r="N76" s="44" t="s">
        <v>55</v>
      </c>
      <c r="O76" s="71"/>
      <c r="P76" s="80">
        <v>21</v>
      </c>
      <c r="Q76" s="70" t="s">
        <v>91</v>
      </c>
      <c r="R76" s="70"/>
      <c r="S76" s="44" t="s">
        <v>55</v>
      </c>
      <c r="T76" s="71"/>
    </row>
    <row r="77" spans="1:20" ht="12.75" customHeight="1">
      <c r="A77" s="140"/>
      <c r="B77" s="111" t="s">
        <v>56</v>
      </c>
      <c r="C77" s="112"/>
      <c r="D77" s="18">
        <v>0</v>
      </c>
      <c r="E77" s="72"/>
      <c r="F77" s="81"/>
      <c r="G77" s="74" t="s">
        <v>56</v>
      </c>
      <c r="H77" s="75"/>
      <c r="I77" s="48">
        <v>262.5</v>
      </c>
      <c r="J77" s="72"/>
      <c r="K77" s="81"/>
      <c r="L77" s="74" t="s">
        <v>56</v>
      </c>
      <c r="M77" s="75"/>
      <c r="N77" s="48">
        <v>250</v>
      </c>
      <c r="O77" s="72"/>
      <c r="P77" s="81"/>
      <c r="Q77" s="74" t="s">
        <v>56</v>
      </c>
      <c r="R77" s="75"/>
      <c r="S77" s="48">
        <v>0</v>
      </c>
      <c r="T77" s="72"/>
    </row>
    <row r="78" spans="1:20" ht="12.75" customHeight="1">
      <c r="A78" s="140"/>
      <c r="B78" s="111" t="s">
        <v>57</v>
      </c>
      <c r="C78" s="112"/>
      <c r="D78" s="18">
        <v>178</v>
      </c>
      <c r="E78" s="72"/>
      <c r="F78" s="81"/>
      <c r="G78" s="74" t="s">
        <v>57</v>
      </c>
      <c r="H78" s="75"/>
      <c r="I78" s="48">
        <v>1296</v>
      </c>
      <c r="J78" s="72"/>
      <c r="K78" s="81"/>
      <c r="L78" s="74" t="s">
        <v>57</v>
      </c>
      <c r="M78" s="75"/>
      <c r="N78" s="48">
        <f>12*N5</f>
        <v>1020</v>
      </c>
      <c r="O78" s="72"/>
      <c r="P78" s="81"/>
      <c r="Q78" s="74" t="s">
        <v>57</v>
      </c>
      <c r="R78" s="75"/>
      <c r="S78" s="48">
        <v>98</v>
      </c>
      <c r="T78" s="72"/>
    </row>
    <row r="79" spans="1:20" ht="12.75" customHeight="1">
      <c r="A79" s="147"/>
      <c r="B79" s="117" t="s">
        <v>92</v>
      </c>
      <c r="C79" s="118"/>
      <c r="D79" s="22">
        <v>178</v>
      </c>
      <c r="E79" s="73"/>
      <c r="F79" s="90"/>
      <c r="G79" s="76" t="s">
        <v>92</v>
      </c>
      <c r="H79" s="77"/>
      <c r="I79" s="50">
        <f>SUM(I77:I78)</f>
        <v>1558.5</v>
      </c>
      <c r="J79" s="73"/>
      <c r="K79" s="90"/>
      <c r="L79" s="76" t="s">
        <v>92</v>
      </c>
      <c r="M79" s="77"/>
      <c r="N79" s="50">
        <f>SUM(N77:N78)</f>
        <v>1270</v>
      </c>
      <c r="O79" s="73"/>
      <c r="P79" s="90"/>
      <c r="Q79" s="76" t="s">
        <v>92</v>
      </c>
      <c r="R79" s="77"/>
      <c r="S79" s="50">
        <f>SUM(S77:S78)</f>
        <v>98</v>
      </c>
      <c r="T79" s="73"/>
    </row>
    <row r="80" spans="1:20" ht="12.75" customHeight="1">
      <c r="A80" s="114">
        <v>22</v>
      </c>
      <c r="B80" s="115" t="s">
        <v>93</v>
      </c>
      <c r="C80" s="115"/>
      <c r="D80" s="14" t="s">
        <v>55</v>
      </c>
      <c r="E80" s="116"/>
      <c r="F80" s="80">
        <v>22</v>
      </c>
      <c r="G80" s="70" t="s">
        <v>93</v>
      </c>
      <c r="H80" s="70"/>
      <c r="I80" s="44" t="s">
        <v>55</v>
      </c>
      <c r="J80" s="71"/>
      <c r="K80" s="80">
        <v>22</v>
      </c>
      <c r="L80" s="70" t="s">
        <v>93</v>
      </c>
      <c r="M80" s="70"/>
      <c r="N80" s="44" t="s">
        <v>55</v>
      </c>
      <c r="O80" s="71"/>
      <c r="P80" s="80">
        <v>22</v>
      </c>
      <c r="Q80" s="70" t="s">
        <v>93</v>
      </c>
      <c r="R80" s="70"/>
      <c r="S80" s="44" t="s">
        <v>55</v>
      </c>
      <c r="T80" s="71"/>
    </row>
    <row r="81" spans="1:20" ht="12.75" customHeight="1">
      <c r="A81" s="140"/>
      <c r="B81" s="111" t="s">
        <v>56</v>
      </c>
      <c r="C81" s="112"/>
      <c r="D81" s="18">
        <v>0</v>
      </c>
      <c r="E81" s="72"/>
      <c r="F81" s="81"/>
      <c r="G81" s="74" t="s">
        <v>56</v>
      </c>
      <c r="H81" s="75"/>
      <c r="I81" s="48">
        <v>157.5</v>
      </c>
      <c r="J81" s="72"/>
      <c r="K81" s="81"/>
      <c r="L81" s="74" t="s">
        <v>56</v>
      </c>
      <c r="M81" s="75"/>
      <c r="N81" s="48">
        <v>150</v>
      </c>
      <c r="O81" s="72"/>
      <c r="P81" s="81"/>
      <c r="Q81" s="74" t="s">
        <v>56</v>
      </c>
      <c r="R81" s="75"/>
      <c r="S81" s="48">
        <v>0</v>
      </c>
      <c r="T81" s="72"/>
    </row>
    <row r="82" spans="1:20" ht="12.75" customHeight="1">
      <c r="A82" s="140"/>
      <c r="B82" s="111" t="s">
        <v>57</v>
      </c>
      <c r="C82" s="112"/>
      <c r="D82" s="18">
        <v>0</v>
      </c>
      <c r="E82" s="72"/>
      <c r="F82" s="81"/>
      <c r="G82" s="74" t="s">
        <v>57</v>
      </c>
      <c r="H82" s="75"/>
      <c r="I82" s="48">
        <v>9720</v>
      </c>
      <c r="J82" s="72"/>
      <c r="K82" s="81"/>
      <c r="L82" s="74" t="s">
        <v>57</v>
      </c>
      <c r="M82" s="75"/>
      <c r="N82" s="48">
        <f>90*N5</f>
        <v>7650</v>
      </c>
      <c r="O82" s="72"/>
      <c r="P82" s="81"/>
      <c r="Q82" s="74" t="s">
        <v>57</v>
      </c>
      <c r="R82" s="75"/>
      <c r="S82" s="48">
        <v>196</v>
      </c>
      <c r="T82" s="72"/>
    </row>
    <row r="83" spans="1:20" ht="12.75" customHeight="1">
      <c r="A83" s="147"/>
      <c r="B83" s="117" t="s">
        <v>94</v>
      </c>
      <c r="C83" s="118"/>
      <c r="D83" s="22">
        <v>0</v>
      </c>
      <c r="E83" s="73"/>
      <c r="F83" s="90"/>
      <c r="G83" s="76" t="s">
        <v>94</v>
      </c>
      <c r="H83" s="77"/>
      <c r="I83" s="50">
        <f>SUM(I81:I82)</f>
        <v>9877.5</v>
      </c>
      <c r="J83" s="73"/>
      <c r="K83" s="90"/>
      <c r="L83" s="76" t="s">
        <v>94</v>
      </c>
      <c r="M83" s="77"/>
      <c r="N83" s="50">
        <f>SUM(N81:N82)</f>
        <v>7800</v>
      </c>
      <c r="O83" s="73"/>
      <c r="P83" s="90"/>
      <c r="Q83" s="76" t="s">
        <v>94</v>
      </c>
      <c r="R83" s="77"/>
      <c r="S83" s="50">
        <f>SUM(S81:S82)</f>
        <v>196</v>
      </c>
      <c r="T83" s="73"/>
    </row>
    <row r="84" spans="1:20" ht="12.75" customHeight="1">
      <c r="A84" s="114">
        <v>23</v>
      </c>
      <c r="B84" s="115" t="s">
        <v>95</v>
      </c>
      <c r="C84" s="115"/>
      <c r="D84" s="14" t="s">
        <v>55</v>
      </c>
      <c r="E84" s="116"/>
      <c r="F84" s="80">
        <v>23</v>
      </c>
      <c r="G84" s="70" t="s">
        <v>95</v>
      </c>
      <c r="H84" s="70"/>
      <c r="I84" s="44" t="s">
        <v>55</v>
      </c>
      <c r="J84" s="71"/>
      <c r="K84" s="80">
        <v>23</v>
      </c>
      <c r="L84" s="70" t="s">
        <v>95</v>
      </c>
      <c r="M84" s="70"/>
      <c r="N84" s="44" t="s">
        <v>55</v>
      </c>
      <c r="O84" s="71"/>
      <c r="P84" s="80">
        <v>23</v>
      </c>
      <c r="Q84" s="70" t="s">
        <v>95</v>
      </c>
      <c r="R84" s="70"/>
      <c r="S84" s="44" t="s">
        <v>55</v>
      </c>
      <c r="T84" s="71"/>
    </row>
    <row r="85" spans="1:20" ht="12.75" customHeight="1">
      <c r="A85" s="140"/>
      <c r="B85" s="111" t="s">
        <v>56</v>
      </c>
      <c r="C85" s="112"/>
      <c r="D85" s="18">
        <v>0</v>
      </c>
      <c r="E85" s="72"/>
      <c r="F85" s="81"/>
      <c r="G85" s="74" t="s">
        <v>56</v>
      </c>
      <c r="H85" s="75"/>
      <c r="I85" s="48">
        <v>157.5</v>
      </c>
      <c r="J85" s="72"/>
      <c r="K85" s="81"/>
      <c r="L85" s="74" t="s">
        <v>56</v>
      </c>
      <c r="M85" s="75"/>
      <c r="N85" s="48">
        <v>150</v>
      </c>
      <c r="O85" s="72"/>
      <c r="P85" s="81"/>
      <c r="Q85" s="74" t="s">
        <v>56</v>
      </c>
      <c r="R85" s="75"/>
      <c r="S85" s="48" t="s">
        <v>292</v>
      </c>
      <c r="T85" s="72"/>
    </row>
    <row r="86" spans="1:20" ht="12.75" customHeight="1">
      <c r="A86" s="140"/>
      <c r="B86" s="111" t="s">
        <v>57</v>
      </c>
      <c r="C86" s="112"/>
      <c r="D86" s="18">
        <v>0</v>
      </c>
      <c r="E86" s="72"/>
      <c r="F86" s="81"/>
      <c r="G86" s="74" t="s">
        <v>57</v>
      </c>
      <c r="H86" s="75"/>
      <c r="I86" s="48">
        <v>9720</v>
      </c>
      <c r="J86" s="72"/>
      <c r="K86" s="81"/>
      <c r="L86" s="74" t="s">
        <v>57</v>
      </c>
      <c r="M86" s="75"/>
      <c r="N86" s="48">
        <f>90*N5</f>
        <v>7650</v>
      </c>
      <c r="O86" s="72"/>
      <c r="P86" s="81"/>
      <c r="Q86" s="74" t="s">
        <v>57</v>
      </c>
      <c r="R86" s="75"/>
      <c r="S86" s="48" t="s">
        <v>292</v>
      </c>
      <c r="T86" s="72"/>
    </row>
    <row r="87" spans="1:20" ht="12.75" customHeight="1">
      <c r="A87" s="147"/>
      <c r="B87" s="117" t="s">
        <v>96</v>
      </c>
      <c r="C87" s="118"/>
      <c r="D87" s="22">
        <v>0</v>
      </c>
      <c r="E87" s="73"/>
      <c r="F87" s="90"/>
      <c r="G87" s="76" t="s">
        <v>96</v>
      </c>
      <c r="H87" s="77"/>
      <c r="I87" s="50">
        <f>SUM(I85:I86)</f>
        <v>9877.5</v>
      </c>
      <c r="J87" s="73"/>
      <c r="K87" s="90"/>
      <c r="L87" s="76" t="s">
        <v>96</v>
      </c>
      <c r="M87" s="77"/>
      <c r="N87" s="50">
        <f>SUM(N85:N86)</f>
        <v>7800</v>
      </c>
      <c r="O87" s="73"/>
      <c r="P87" s="90"/>
      <c r="Q87" s="76" t="s">
        <v>96</v>
      </c>
      <c r="R87" s="77"/>
      <c r="S87" s="50">
        <f>SUM(S85:S86)</f>
        <v>0</v>
      </c>
      <c r="T87" s="73"/>
    </row>
    <row r="88" spans="1:20" ht="12.75" customHeight="1">
      <c r="A88" s="135">
        <v>24</v>
      </c>
      <c r="B88" s="115" t="s">
        <v>97</v>
      </c>
      <c r="C88" s="115"/>
      <c r="D88" s="14" t="s">
        <v>55</v>
      </c>
      <c r="E88" s="116"/>
      <c r="F88" s="67">
        <v>24</v>
      </c>
      <c r="G88" s="70" t="s">
        <v>97</v>
      </c>
      <c r="H88" s="70"/>
      <c r="I88" s="44" t="s">
        <v>55</v>
      </c>
      <c r="J88" s="71"/>
      <c r="K88" s="67">
        <v>24</v>
      </c>
      <c r="L88" s="70" t="s">
        <v>97</v>
      </c>
      <c r="M88" s="70"/>
      <c r="N88" s="44" t="s">
        <v>55</v>
      </c>
      <c r="O88" s="71"/>
      <c r="P88" s="67">
        <v>24</v>
      </c>
      <c r="Q88" s="70" t="s">
        <v>97</v>
      </c>
      <c r="R88" s="70"/>
      <c r="S88" s="44" t="s">
        <v>55</v>
      </c>
      <c r="T88" s="71"/>
    </row>
    <row r="89" spans="1:20" ht="12.75" customHeight="1">
      <c r="A89" s="136"/>
      <c r="B89" s="111" t="s">
        <v>56</v>
      </c>
      <c r="C89" s="112"/>
      <c r="D89" s="18">
        <v>0</v>
      </c>
      <c r="E89" s="72"/>
      <c r="F89" s="68"/>
      <c r="G89" s="74" t="s">
        <v>56</v>
      </c>
      <c r="H89" s="75"/>
      <c r="I89" s="48">
        <v>105</v>
      </c>
      <c r="J89" s="72"/>
      <c r="K89" s="68"/>
      <c r="L89" s="74" t="s">
        <v>56</v>
      </c>
      <c r="M89" s="75"/>
      <c r="N89" s="48">
        <v>100</v>
      </c>
      <c r="O89" s="72"/>
      <c r="P89" s="68"/>
      <c r="Q89" s="74" t="s">
        <v>56</v>
      </c>
      <c r="R89" s="75"/>
      <c r="S89" s="48">
        <v>0</v>
      </c>
      <c r="T89" s="72"/>
    </row>
    <row r="90" spans="1:20" ht="12.75" customHeight="1">
      <c r="A90" s="136"/>
      <c r="B90" s="111" t="s">
        <v>57</v>
      </c>
      <c r="C90" s="112"/>
      <c r="D90" s="18">
        <v>534</v>
      </c>
      <c r="E90" s="72"/>
      <c r="F90" s="68"/>
      <c r="G90" s="74" t="s">
        <v>57</v>
      </c>
      <c r="H90" s="75"/>
      <c r="I90" s="48">
        <v>864</v>
      </c>
      <c r="J90" s="72"/>
      <c r="K90" s="68"/>
      <c r="L90" s="74" t="s">
        <v>57</v>
      </c>
      <c r="M90" s="75"/>
      <c r="N90" s="48">
        <f>8*N5</f>
        <v>680</v>
      </c>
      <c r="O90" s="72"/>
      <c r="P90" s="68"/>
      <c r="Q90" s="74" t="s">
        <v>57</v>
      </c>
      <c r="R90" s="75"/>
      <c r="S90" s="48">
        <v>784</v>
      </c>
      <c r="T90" s="72"/>
    </row>
    <row r="91" spans="1:20" ht="12.75" customHeight="1">
      <c r="A91" s="137"/>
      <c r="B91" s="117" t="s">
        <v>98</v>
      </c>
      <c r="C91" s="118"/>
      <c r="D91" s="22">
        <v>534</v>
      </c>
      <c r="E91" s="73"/>
      <c r="F91" s="69"/>
      <c r="G91" s="76" t="s">
        <v>98</v>
      </c>
      <c r="H91" s="77"/>
      <c r="I91" s="50">
        <f>SUM(I89:I90)</f>
        <v>969</v>
      </c>
      <c r="J91" s="73"/>
      <c r="K91" s="69"/>
      <c r="L91" s="76" t="s">
        <v>98</v>
      </c>
      <c r="M91" s="77"/>
      <c r="N91" s="50">
        <f>SUM(N89:N90)</f>
        <v>780</v>
      </c>
      <c r="O91" s="73"/>
      <c r="P91" s="69"/>
      <c r="Q91" s="76" t="s">
        <v>98</v>
      </c>
      <c r="R91" s="77"/>
      <c r="S91" s="50">
        <f>SUM(S89:S90)</f>
        <v>784</v>
      </c>
      <c r="T91" s="73"/>
    </row>
    <row r="92" spans="1:20" ht="12.75" customHeight="1">
      <c r="A92" s="135">
        <v>25</v>
      </c>
      <c r="B92" s="115" t="s">
        <v>99</v>
      </c>
      <c r="C92" s="115"/>
      <c r="D92" s="14" t="s">
        <v>55</v>
      </c>
      <c r="E92" s="116"/>
      <c r="F92" s="67">
        <v>25</v>
      </c>
      <c r="G92" s="70" t="s">
        <v>99</v>
      </c>
      <c r="H92" s="70"/>
      <c r="I92" s="44" t="s">
        <v>55</v>
      </c>
      <c r="J92" s="71"/>
      <c r="K92" s="67">
        <v>25</v>
      </c>
      <c r="L92" s="70" t="s">
        <v>99</v>
      </c>
      <c r="M92" s="70"/>
      <c r="N92" s="44" t="s">
        <v>55</v>
      </c>
      <c r="O92" s="71"/>
      <c r="P92" s="67">
        <v>25</v>
      </c>
      <c r="Q92" s="70" t="s">
        <v>99</v>
      </c>
      <c r="R92" s="70"/>
      <c r="S92" s="44" t="s">
        <v>55</v>
      </c>
      <c r="T92" s="71"/>
    </row>
    <row r="93" spans="1:20" ht="12.75" customHeight="1">
      <c r="A93" s="136"/>
      <c r="B93" s="111" t="s">
        <v>56</v>
      </c>
      <c r="C93" s="112"/>
      <c r="D93" s="18">
        <v>0</v>
      </c>
      <c r="E93" s="72"/>
      <c r="F93" s="68"/>
      <c r="G93" s="74" t="s">
        <v>56</v>
      </c>
      <c r="H93" s="75"/>
      <c r="I93" s="48">
        <v>262.5</v>
      </c>
      <c r="J93" s="72"/>
      <c r="K93" s="68"/>
      <c r="L93" s="74" t="s">
        <v>56</v>
      </c>
      <c r="M93" s="75"/>
      <c r="N93" s="48">
        <v>250</v>
      </c>
      <c r="O93" s="72"/>
      <c r="P93" s="68"/>
      <c r="Q93" s="74" t="s">
        <v>56</v>
      </c>
      <c r="R93" s="75"/>
      <c r="S93" s="48">
        <v>0</v>
      </c>
      <c r="T93" s="72"/>
    </row>
    <row r="94" spans="1:20" ht="12.75" customHeight="1">
      <c r="A94" s="136"/>
      <c r="B94" s="111" t="s">
        <v>57</v>
      </c>
      <c r="C94" s="112"/>
      <c r="D94" s="18">
        <v>1335</v>
      </c>
      <c r="E94" s="72"/>
      <c r="F94" s="68"/>
      <c r="G94" s="74" t="s">
        <v>57</v>
      </c>
      <c r="H94" s="75"/>
      <c r="I94" s="48">
        <v>2160</v>
      </c>
      <c r="J94" s="72"/>
      <c r="K94" s="68"/>
      <c r="L94" s="74" t="s">
        <v>57</v>
      </c>
      <c r="M94" s="75"/>
      <c r="N94" s="48">
        <f>20*N5</f>
        <v>1700</v>
      </c>
      <c r="O94" s="72"/>
      <c r="P94" s="68"/>
      <c r="Q94" s="74" t="s">
        <v>57</v>
      </c>
      <c r="R94" s="75"/>
      <c r="S94" s="48">
        <v>1568</v>
      </c>
      <c r="T94" s="72"/>
    </row>
    <row r="95" spans="1:20" ht="12.75" customHeight="1">
      <c r="A95" s="137"/>
      <c r="B95" s="117" t="s">
        <v>100</v>
      </c>
      <c r="C95" s="118"/>
      <c r="D95" s="22">
        <v>1335</v>
      </c>
      <c r="E95" s="73"/>
      <c r="F95" s="69"/>
      <c r="G95" s="76" t="s">
        <v>100</v>
      </c>
      <c r="H95" s="77"/>
      <c r="I95" s="50">
        <f>SUM(I93:I94)</f>
        <v>2422.5</v>
      </c>
      <c r="J95" s="73"/>
      <c r="K95" s="69"/>
      <c r="L95" s="76" t="s">
        <v>100</v>
      </c>
      <c r="M95" s="77"/>
      <c r="N95" s="50">
        <f>SUM(N93:N94)</f>
        <v>1950</v>
      </c>
      <c r="O95" s="73"/>
      <c r="P95" s="69"/>
      <c r="Q95" s="76" t="s">
        <v>100</v>
      </c>
      <c r="R95" s="77"/>
      <c r="S95" s="50">
        <f>SUM(S93:S94)</f>
        <v>1568</v>
      </c>
      <c r="T95" s="73"/>
    </row>
    <row r="96" spans="1:20" ht="12.75" customHeight="1">
      <c r="A96" s="135">
        <v>26</v>
      </c>
      <c r="B96" s="115" t="s">
        <v>101</v>
      </c>
      <c r="C96" s="115"/>
      <c r="D96" s="14" t="s">
        <v>55</v>
      </c>
      <c r="E96" s="116"/>
      <c r="F96" s="67">
        <v>26</v>
      </c>
      <c r="G96" s="70" t="s">
        <v>101</v>
      </c>
      <c r="H96" s="70"/>
      <c r="I96" s="44" t="s">
        <v>55</v>
      </c>
      <c r="J96" s="71"/>
      <c r="K96" s="67">
        <v>26</v>
      </c>
      <c r="L96" s="70" t="s">
        <v>101</v>
      </c>
      <c r="M96" s="70"/>
      <c r="N96" s="44" t="s">
        <v>55</v>
      </c>
      <c r="O96" s="71"/>
      <c r="P96" s="67">
        <v>26</v>
      </c>
      <c r="Q96" s="70" t="s">
        <v>101</v>
      </c>
      <c r="R96" s="70"/>
      <c r="S96" s="44" t="s">
        <v>55</v>
      </c>
      <c r="T96" s="71"/>
    </row>
    <row r="97" spans="1:20" ht="12.75" customHeight="1">
      <c r="A97" s="136"/>
      <c r="B97" s="111" t="s">
        <v>56</v>
      </c>
      <c r="C97" s="112"/>
      <c r="D97" s="18">
        <v>1</v>
      </c>
      <c r="E97" s="72"/>
      <c r="F97" s="68"/>
      <c r="G97" s="74" t="s">
        <v>56</v>
      </c>
      <c r="H97" s="75"/>
      <c r="I97" s="48">
        <v>105</v>
      </c>
      <c r="J97" s="72"/>
      <c r="K97" s="68"/>
      <c r="L97" s="74" t="s">
        <v>56</v>
      </c>
      <c r="M97" s="75"/>
      <c r="N97" s="48">
        <v>100</v>
      </c>
      <c r="O97" s="72"/>
      <c r="P97" s="68"/>
      <c r="Q97" s="74" t="s">
        <v>56</v>
      </c>
      <c r="R97" s="75"/>
      <c r="S97" s="48">
        <v>15</v>
      </c>
      <c r="T97" s="72"/>
    </row>
    <row r="98" spans="1:20" ht="12.75" customHeight="1">
      <c r="A98" s="136"/>
      <c r="B98" s="111" t="s">
        <v>57</v>
      </c>
      <c r="C98" s="112"/>
      <c r="D98" s="18">
        <v>178</v>
      </c>
      <c r="E98" s="72"/>
      <c r="F98" s="68"/>
      <c r="G98" s="74" t="s">
        <v>57</v>
      </c>
      <c r="H98" s="75"/>
      <c r="I98" s="48">
        <v>864</v>
      </c>
      <c r="J98" s="72"/>
      <c r="K98" s="68"/>
      <c r="L98" s="74" t="s">
        <v>57</v>
      </c>
      <c r="M98" s="75"/>
      <c r="N98" s="48">
        <f>8*N5</f>
        <v>680</v>
      </c>
      <c r="O98" s="72"/>
      <c r="P98" s="68"/>
      <c r="Q98" s="74" t="s">
        <v>57</v>
      </c>
      <c r="R98" s="75"/>
      <c r="S98" s="48">
        <v>196</v>
      </c>
      <c r="T98" s="72"/>
    </row>
    <row r="99" spans="1:20" ht="12.75" customHeight="1">
      <c r="A99" s="137"/>
      <c r="B99" s="117" t="s">
        <v>102</v>
      </c>
      <c r="C99" s="118"/>
      <c r="D99" s="22">
        <v>179</v>
      </c>
      <c r="E99" s="73"/>
      <c r="F99" s="69"/>
      <c r="G99" s="76" t="s">
        <v>102</v>
      </c>
      <c r="H99" s="77"/>
      <c r="I99" s="50">
        <f>SUM(I97:I98)</f>
        <v>969</v>
      </c>
      <c r="J99" s="73"/>
      <c r="K99" s="69"/>
      <c r="L99" s="76" t="s">
        <v>102</v>
      </c>
      <c r="M99" s="77"/>
      <c r="N99" s="50">
        <f>SUM(N97:N98)</f>
        <v>780</v>
      </c>
      <c r="O99" s="73"/>
      <c r="P99" s="69"/>
      <c r="Q99" s="76" t="s">
        <v>102</v>
      </c>
      <c r="R99" s="77"/>
      <c r="S99" s="50">
        <f>SUM(S97:S98)</f>
        <v>211</v>
      </c>
      <c r="T99" s="73"/>
    </row>
    <row r="100" spans="1:20" ht="12.75" customHeight="1">
      <c r="A100" s="135">
        <v>27</v>
      </c>
      <c r="B100" s="115" t="s">
        <v>103</v>
      </c>
      <c r="C100" s="115"/>
      <c r="D100" s="14" t="s">
        <v>55</v>
      </c>
      <c r="E100" s="116"/>
      <c r="F100" s="67">
        <v>27</v>
      </c>
      <c r="G100" s="70" t="s">
        <v>103</v>
      </c>
      <c r="H100" s="70"/>
      <c r="I100" s="44" t="s">
        <v>55</v>
      </c>
      <c r="J100" s="71"/>
      <c r="K100" s="67">
        <v>27</v>
      </c>
      <c r="L100" s="70" t="s">
        <v>103</v>
      </c>
      <c r="M100" s="70"/>
      <c r="N100" s="44" t="s">
        <v>55</v>
      </c>
      <c r="O100" s="71"/>
      <c r="P100" s="67">
        <v>27</v>
      </c>
      <c r="Q100" s="70" t="s">
        <v>103</v>
      </c>
      <c r="R100" s="70"/>
      <c r="S100" s="44" t="s">
        <v>55</v>
      </c>
      <c r="T100" s="71"/>
    </row>
    <row r="101" spans="1:20" ht="12.75" customHeight="1">
      <c r="A101" s="136"/>
      <c r="B101" s="111" t="s">
        <v>56</v>
      </c>
      <c r="C101" s="112"/>
      <c r="D101" s="18">
        <v>420</v>
      </c>
      <c r="E101" s="72"/>
      <c r="F101" s="68"/>
      <c r="G101" s="74" t="s">
        <v>56</v>
      </c>
      <c r="H101" s="75"/>
      <c r="I101" s="48">
        <v>1575</v>
      </c>
      <c r="J101" s="72"/>
      <c r="K101" s="68"/>
      <c r="L101" s="74" t="s">
        <v>56</v>
      </c>
      <c r="M101" s="75"/>
      <c r="N101" s="48">
        <v>1500</v>
      </c>
      <c r="O101" s="72"/>
      <c r="P101" s="68"/>
      <c r="Q101" s="74" t="s">
        <v>56</v>
      </c>
      <c r="R101" s="75"/>
      <c r="S101" s="48">
        <v>1000</v>
      </c>
      <c r="T101" s="72"/>
    </row>
    <row r="102" spans="1:20" ht="12.75" customHeight="1">
      <c r="A102" s="136"/>
      <c r="B102" s="111" t="s">
        <v>57</v>
      </c>
      <c r="C102" s="112"/>
      <c r="D102" s="18">
        <v>6675</v>
      </c>
      <c r="E102" s="72"/>
      <c r="F102" s="68"/>
      <c r="G102" s="74" t="s">
        <v>57</v>
      </c>
      <c r="H102" s="75"/>
      <c r="I102" s="48">
        <v>14148</v>
      </c>
      <c r="J102" s="72"/>
      <c r="K102" s="68"/>
      <c r="L102" s="74" t="s">
        <v>57</v>
      </c>
      <c r="M102" s="75"/>
      <c r="N102" s="48">
        <f>131*N5</f>
        <v>11135</v>
      </c>
      <c r="O102" s="72"/>
      <c r="P102" s="68"/>
      <c r="Q102" s="74" t="s">
        <v>57</v>
      </c>
      <c r="R102" s="75"/>
      <c r="S102" s="48">
        <v>14319.6</v>
      </c>
      <c r="T102" s="72"/>
    </row>
    <row r="103" spans="1:20" ht="12.75" customHeight="1">
      <c r="A103" s="137"/>
      <c r="B103" s="117" t="s">
        <v>104</v>
      </c>
      <c r="C103" s="118"/>
      <c r="D103" s="22">
        <v>7095</v>
      </c>
      <c r="E103" s="73"/>
      <c r="F103" s="69"/>
      <c r="G103" s="76" t="s">
        <v>104</v>
      </c>
      <c r="H103" s="77"/>
      <c r="I103" s="50">
        <f>SUM(I101:I102)</f>
        <v>15723</v>
      </c>
      <c r="J103" s="73"/>
      <c r="K103" s="69"/>
      <c r="L103" s="76" t="s">
        <v>104</v>
      </c>
      <c r="M103" s="77"/>
      <c r="N103" s="50">
        <f>SUM(N101:N102)</f>
        <v>12635</v>
      </c>
      <c r="O103" s="73"/>
      <c r="P103" s="69"/>
      <c r="Q103" s="76" t="s">
        <v>104</v>
      </c>
      <c r="R103" s="77"/>
      <c r="S103" s="50">
        <f>SUM(S101:S102)</f>
        <v>15319.6</v>
      </c>
      <c r="T103" s="73"/>
    </row>
    <row r="104" spans="1:20" ht="12.75" customHeight="1">
      <c r="A104" s="135">
        <v>28</v>
      </c>
      <c r="B104" s="115" t="s">
        <v>105</v>
      </c>
      <c r="C104" s="115"/>
      <c r="D104" s="14" t="s">
        <v>55</v>
      </c>
      <c r="E104" s="116"/>
      <c r="F104" s="67">
        <v>28</v>
      </c>
      <c r="G104" s="70" t="s">
        <v>105</v>
      </c>
      <c r="H104" s="70"/>
      <c r="I104" s="44" t="s">
        <v>55</v>
      </c>
      <c r="J104" s="71"/>
      <c r="K104" s="67">
        <v>28</v>
      </c>
      <c r="L104" s="70" t="s">
        <v>105</v>
      </c>
      <c r="M104" s="70"/>
      <c r="N104" s="44" t="s">
        <v>55</v>
      </c>
      <c r="O104" s="71"/>
      <c r="P104" s="67">
        <v>28</v>
      </c>
      <c r="Q104" s="70" t="s">
        <v>105</v>
      </c>
      <c r="R104" s="70"/>
      <c r="S104" s="44" t="s">
        <v>55</v>
      </c>
      <c r="T104" s="71"/>
    </row>
    <row r="105" spans="1:20" ht="12.75" customHeight="1">
      <c r="A105" s="136"/>
      <c r="B105" s="111" t="s">
        <v>56</v>
      </c>
      <c r="C105" s="112"/>
      <c r="D105" s="18">
        <v>0</v>
      </c>
      <c r="E105" s="72"/>
      <c r="F105" s="68"/>
      <c r="G105" s="74" t="s">
        <v>56</v>
      </c>
      <c r="H105" s="75"/>
      <c r="I105" s="48">
        <v>262.5</v>
      </c>
      <c r="J105" s="72"/>
      <c r="K105" s="68"/>
      <c r="L105" s="74" t="s">
        <v>56</v>
      </c>
      <c r="M105" s="75"/>
      <c r="N105" s="48">
        <v>250</v>
      </c>
      <c r="O105" s="72"/>
      <c r="P105" s="68"/>
      <c r="Q105" s="74" t="s">
        <v>56</v>
      </c>
      <c r="R105" s="75"/>
      <c r="S105" s="48">
        <v>0</v>
      </c>
      <c r="T105" s="72"/>
    </row>
    <row r="106" spans="1:20" ht="12.75" customHeight="1">
      <c r="A106" s="136"/>
      <c r="B106" s="111" t="s">
        <v>57</v>
      </c>
      <c r="C106" s="112"/>
      <c r="D106" s="18">
        <v>178</v>
      </c>
      <c r="E106" s="72"/>
      <c r="F106" s="68"/>
      <c r="G106" s="74" t="s">
        <v>57</v>
      </c>
      <c r="H106" s="75"/>
      <c r="I106" s="48">
        <v>1080</v>
      </c>
      <c r="J106" s="72"/>
      <c r="K106" s="68"/>
      <c r="L106" s="74" t="s">
        <v>57</v>
      </c>
      <c r="M106" s="75"/>
      <c r="N106" s="48">
        <f>10*N5</f>
        <v>850</v>
      </c>
      <c r="O106" s="72"/>
      <c r="P106" s="68"/>
      <c r="Q106" s="74" t="s">
        <v>57</v>
      </c>
      <c r="R106" s="75"/>
      <c r="S106" s="48">
        <v>196</v>
      </c>
      <c r="T106" s="72"/>
    </row>
    <row r="107" spans="1:20" ht="12.75" customHeight="1">
      <c r="A107" s="137"/>
      <c r="B107" s="117" t="s">
        <v>106</v>
      </c>
      <c r="C107" s="118"/>
      <c r="D107" s="22">
        <v>178</v>
      </c>
      <c r="E107" s="73"/>
      <c r="F107" s="69"/>
      <c r="G107" s="76" t="s">
        <v>106</v>
      </c>
      <c r="H107" s="77"/>
      <c r="I107" s="50">
        <f>SUM(I105:I106)</f>
        <v>1342.5</v>
      </c>
      <c r="J107" s="73"/>
      <c r="K107" s="69"/>
      <c r="L107" s="76" t="s">
        <v>106</v>
      </c>
      <c r="M107" s="77"/>
      <c r="N107" s="50">
        <f>SUM(N105:N106)</f>
        <v>1100</v>
      </c>
      <c r="O107" s="73"/>
      <c r="P107" s="69"/>
      <c r="Q107" s="76" t="s">
        <v>106</v>
      </c>
      <c r="R107" s="77"/>
      <c r="S107" s="50">
        <f>SUM(S105:S106)</f>
        <v>196</v>
      </c>
      <c r="T107" s="73"/>
    </row>
    <row r="108" spans="1:20" ht="12.75" customHeight="1">
      <c r="A108" s="135">
        <v>29</v>
      </c>
      <c r="B108" s="115" t="s">
        <v>107</v>
      </c>
      <c r="C108" s="115"/>
      <c r="D108" s="14" t="s">
        <v>55</v>
      </c>
      <c r="E108" s="116"/>
      <c r="F108" s="67">
        <v>29</v>
      </c>
      <c r="G108" s="70" t="s">
        <v>107</v>
      </c>
      <c r="H108" s="70"/>
      <c r="I108" s="44" t="s">
        <v>55</v>
      </c>
      <c r="J108" s="71"/>
      <c r="K108" s="67">
        <v>29</v>
      </c>
      <c r="L108" s="70" t="s">
        <v>107</v>
      </c>
      <c r="M108" s="70"/>
      <c r="N108" s="44" t="s">
        <v>55</v>
      </c>
      <c r="O108" s="71"/>
      <c r="P108" s="67">
        <v>29</v>
      </c>
      <c r="Q108" s="70" t="s">
        <v>107</v>
      </c>
      <c r="R108" s="70"/>
      <c r="S108" s="44" t="s">
        <v>55</v>
      </c>
      <c r="T108" s="71"/>
    </row>
    <row r="109" spans="1:20" ht="12.75" customHeight="1">
      <c r="A109" s="136"/>
      <c r="B109" s="111" t="s">
        <v>56</v>
      </c>
      <c r="C109" s="112"/>
      <c r="D109" s="18">
        <v>0</v>
      </c>
      <c r="E109" s="72"/>
      <c r="F109" s="68"/>
      <c r="G109" s="74" t="s">
        <v>56</v>
      </c>
      <c r="H109" s="75"/>
      <c r="I109" s="48">
        <v>2625</v>
      </c>
      <c r="J109" s="72"/>
      <c r="K109" s="68"/>
      <c r="L109" s="74" t="s">
        <v>56</v>
      </c>
      <c r="M109" s="75"/>
      <c r="N109" s="48">
        <v>2500</v>
      </c>
      <c r="O109" s="72"/>
      <c r="P109" s="68"/>
      <c r="Q109" s="74" t="s">
        <v>56</v>
      </c>
      <c r="R109" s="75"/>
      <c r="S109" s="48">
        <v>650</v>
      </c>
      <c r="T109" s="72"/>
    </row>
    <row r="110" spans="1:20" ht="12.75" customHeight="1">
      <c r="A110" s="136"/>
      <c r="B110" s="111" t="s">
        <v>57</v>
      </c>
      <c r="C110" s="112"/>
      <c r="D110" s="18">
        <v>178</v>
      </c>
      <c r="E110" s="72"/>
      <c r="F110" s="68"/>
      <c r="G110" s="74" t="s">
        <v>57</v>
      </c>
      <c r="H110" s="75"/>
      <c r="I110" s="48">
        <v>648</v>
      </c>
      <c r="J110" s="72"/>
      <c r="K110" s="68"/>
      <c r="L110" s="74" t="s">
        <v>57</v>
      </c>
      <c r="M110" s="75"/>
      <c r="N110" s="48">
        <f>6*N5</f>
        <v>510</v>
      </c>
      <c r="O110" s="72"/>
      <c r="P110" s="68"/>
      <c r="Q110" s="74" t="s">
        <v>57</v>
      </c>
      <c r="R110" s="75"/>
      <c r="S110" s="48">
        <v>588</v>
      </c>
      <c r="T110" s="72"/>
    </row>
    <row r="111" spans="1:20" ht="12.75" customHeight="1">
      <c r="A111" s="137"/>
      <c r="B111" s="117" t="s">
        <v>108</v>
      </c>
      <c r="C111" s="118"/>
      <c r="D111" s="22">
        <v>178</v>
      </c>
      <c r="E111" s="73"/>
      <c r="F111" s="69"/>
      <c r="G111" s="76" t="s">
        <v>108</v>
      </c>
      <c r="H111" s="77"/>
      <c r="I111" s="50">
        <f>SUM(I109:I110)</f>
        <v>3273</v>
      </c>
      <c r="J111" s="73"/>
      <c r="K111" s="69"/>
      <c r="L111" s="76" t="s">
        <v>108</v>
      </c>
      <c r="M111" s="77"/>
      <c r="N111" s="50">
        <f>SUM(N109:N110)</f>
        <v>3010</v>
      </c>
      <c r="O111" s="73"/>
      <c r="P111" s="69"/>
      <c r="Q111" s="76" t="s">
        <v>108</v>
      </c>
      <c r="R111" s="77"/>
      <c r="S111" s="50">
        <f>SUM(S109:S110)</f>
        <v>1238</v>
      </c>
      <c r="T111" s="73"/>
    </row>
    <row r="112" spans="1:20" ht="12.75" customHeight="1">
      <c r="A112" s="135">
        <v>30</v>
      </c>
      <c r="B112" s="115" t="s">
        <v>109</v>
      </c>
      <c r="C112" s="115"/>
      <c r="D112" s="14" t="s">
        <v>55</v>
      </c>
      <c r="E112" s="116"/>
      <c r="F112" s="67">
        <v>30</v>
      </c>
      <c r="G112" s="70" t="s">
        <v>109</v>
      </c>
      <c r="H112" s="70"/>
      <c r="I112" s="44" t="s">
        <v>55</v>
      </c>
      <c r="J112" s="71"/>
      <c r="K112" s="67">
        <v>30</v>
      </c>
      <c r="L112" s="70" t="s">
        <v>109</v>
      </c>
      <c r="M112" s="70"/>
      <c r="N112" s="44" t="s">
        <v>55</v>
      </c>
      <c r="O112" s="71"/>
      <c r="P112" s="67">
        <v>30</v>
      </c>
      <c r="Q112" s="70" t="s">
        <v>109</v>
      </c>
      <c r="R112" s="70"/>
      <c r="S112" s="44" t="s">
        <v>55</v>
      </c>
      <c r="T112" s="71"/>
    </row>
    <row r="113" spans="1:20" ht="12.75" customHeight="1">
      <c r="A113" s="136"/>
      <c r="B113" s="111" t="s">
        <v>56</v>
      </c>
      <c r="C113" s="112"/>
      <c r="D113" s="18">
        <v>810</v>
      </c>
      <c r="E113" s="72"/>
      <c r="F113" s="68"/>
      <c r="G113" s="74" t="s">
        <v>56</v>
      </c>
      <c r="H113" s="75"/>
      <c r="I113" s="48">
        <v>262.5</v>
      </c>
      <c r="J113" s="72"/>
      <c r="K113" s="68"/>
      <c r="L113" s="74" t="s">
        <v>56</v>
      </c>
      <c r="M113" s="75"/>
      <c r="N113" s="48">
        <v>250</v>
      </c>
      <c r="O113" s="72"/>
      <c r="P113" s="68"/>
      <c r="Q113" s="74" t="s">
        <v>56</v>
      </c>
      <c r="R113" s="75"/>
      <c r="S113" s="48">
        <v>850</v>
      </c>
      <c r="T113" s="72"/>
    </row>
    <row r="114" spans="1:20" ht="12.75" customHeight="1">
      <c r="A114" s="136"/>
      <c r="B114" s="111" t="s">
        <v>57</v>
      </c>
      <c r="C114" s="112"/>
      <c r="D114" s="18">
        <v>3293</v>
      </c>
      <c r="E114" s="72"/>
      <c r="F114" s="68"/>
      <c r="G114" s="74" t="s">
        <v>57</v>
      </c>
      <c r="H114" s="75"/>
      <c r="I114" s="48">
        <v>2052</v>
      </c>
      <c r="J114" s="72"/>
      <c r="K114" s="68"/>
      <c r="L114" s="74" t="s">
        <v>57</v>
      </c>
      <c r="M114" s="75"/>
      <c r="N114" s="48">
        <f>19*N5</f>
        <v>1615</v>
      </c>
      <c r="O114" s="72"/>
      <c r="P114" s="68"/>
      <c r="Q114" s="74" t="s">
        <v>57</v>
      </c>
      <c r="R114" s="75"/>
      <c r="S114" s="48">
        <v>2940</v>
      </c>
      <c r="T114" s="72"/>
    </row>
    <row r="115" spans="1:20" ht="12.75" customHeight="1">
      <c r="A115" s="137"/>
      <c r="B115" s="117" t="s">
        <v>110</v>
      </c>
      <c r="C115" s="118"/>
      <c r="D115" s="22">
        <v>4103</v>
      </c>
      <c r="E115" s="73"/>
      <c r="F115" s="69"/>
      <c r="G115" s="76" t="s">
        <v>110</v>
      </c>
      <c r="H115" s="77"/>
      <c r="I115" s="50">
        <f>SUM(I113:I114)</f>
        <v>2314.5</v>
      </c>
      <c r="J115" s="73"/>
      <c r="K115" s="69"/>
      <c r="L115" s="76" t="s">
        <v>110</v>
      </c>
      <c r="M115" s="77"/>
      <c r="N115" s="50">
        <f>SUM(N113:N114)</f>
        <v>1865</v>
      </c>
      <c r="O115" s="73"/>
      <c r="P115" s="69"/>
      <c r="Q115" s="76" t="s">
        <v>110</v>
      </c>
      <c r="R115" s="77"/>
      <c r="S115" s="50">
        <f>SUM(S113:S114)</f>
        <v>3790</v>
      </c>
      <c r="T115" s="73"/>
    </row>
    <row r="116" spans="1:20" ht="12.75" customHeight="1">
      <c r="A116" s="135">
        <v>31</v>
      </c>
      <c r="B116" s="115" t="s">
        <v>111</v>
      </c>
      <c r="C116" s="115"/>
      <c r="D116" s="14" t="s">
        <v>55</v>
      </c>
      <c r="E116" s="116"/>
      <c r="F116" s="67">
        <v>31</v>
      </c>
      <c r="G116" s="70" t="s">
        <v>111</v>
      </c>
      <c r="H116" s="70"/>
      <c r="I116" s="44" t="s">
        <v>55</v>
      </c>
      <c r="J116" s="71"/>
      <c r="K116" s="67">
        <v>31</v>
      </c>
      <c r="L116" s="70" t="s">
        <v>111</v>
      </c>
      <c r="M116" s="70"/>
      <c r="N116" s="44" t="s">
        <v>55</v>
      </c>
      <c r="O116" s="71"/>
      <c r="P116" s="67">
        <v>31</v>
      </c>
      <c r="Q116" s="70" t="s">
        <v>111</v>
      </c>
      <c r="R116" s="70"/>
      <c r="S116" s="44" t="s">
        <v>55</v>
      </c>
      <c r="T116" s="71"/>
    </row>
    <row r="117" spans="1:20" ht="12.75" customHeight="1">
      <c r="A117" s="136"/>
      <c r="B117" s="138" t="s">
        <v>56</v>
      </c>
      <c r="C117" s="139"/>
      <c r="D117" s="28">
        <v>0</v>
      </c>
      <c r="E117" s="72"/>
      <c r="F117" s="68"/>
      <c r="G117" s="86" t="s">
        <v>56</v>
      </c>
      <c r="H117" s="87"/>
      <c r="I117" s="51">
        <v>262.5</v>
      </c>
      <c r="J117" s="72"/>
      <c r="K117" s="68"/>
      <c r="L117" s="86" t="s">
        <v>56</v>
      </c>
      <c r="M117" s="87"/>
      <c r="N117" s="51">
        <v>250</v>
      </c>
      <c r="O117" s="72"/>
      <c r="P117" s="68"/>
      <c r="Q117" s="86" t="s">
        <v>56</v>
      </c>
      <c r="R117" s="87"/>
      <c r="S117" s="48">
        <v>850</v>
      </c>
      <c r="T117" s="72"/>
    </row>
    <row r="118" spans="1:20" ht="12.75" customHeight="1">
      <c r="A118" s="136"/>
      <c r="B118" s="138" t="s">
        <v>57</v>
      </c>
      <c r="C118" s="139"/>
      <c r="D118" s="28">
        <v>0</v>
      </c>
      <c r="E118" s="72"/>
      <c r="F118" s="68"/>
      <c r="G118" s="86" t="s">
        <v>57</v>
      </c>
      <c r="H118" s="87"/>
      <c r="I118" s="51">
        <v>1080</v>
      </c>
      <c r="J118" s="72"/>
      <c r="K118" s="68"/>
      <c r="L118" s="86" t="s">
        <v>57</v>
      </c>
      <c r="M118" s="87"/>
      <c r="N118" s="51">
        <f>10*N5</f>
        <v>850</v>
      </c>
      <c r="O118" s="72"/>
      <c r="P118" s="68"/>
      <c r="Q118" s="86" t="s">
        <v>293</v>
      </c>
      <c r="R118" s="87"/>
      <c r="S118" s="48">
        <v>2940</v>
      </c>
      <c r="T118" s="72"/>
    </row>
    <row r="119" spans="1:20" ht="12.75" customHeight="1">
      <c r="A119" s="137"/>
      <c r="B119" s="149" t="s">
        <v>112</v>
      </c>
      <c r="C119" s="150"/>
      <c r="D119" s="22">
        <v>0</v>
      </c>
      <c r="E119" s="73"/>
      <c r="F119" s="69"/>
      <c r="G119" s="88" t="s">
        <v>112</v>
      </c>
      <c r="H119" s="89"/>
      <c r="I119" s="50">
        <f>SUM(I117:I118)</f>
        <v>1342.5</v>
      </c>
      <c r="J119" s="73"/>
      <c r="K119" s="69"/>
      <c r="L119" s="88" t="s">
        <v>112</v>
      </c>
      <c r="M119" s="89"/>
      <c r="N119" s="50">
        <f>SUM(N117:N118)</f>
        <v>1100</v>
      </c>
      <c r="O119" s="73"/>
      <c r="P119" s="69"/>
      <c r="Q119" s="88" t="s">
        <v>112</v>
      </c>
      <c r="R119" s="89"/>
      <c r="S119" s="50">
        <f>SUM(S117:S118)</f>
        <v>3790</v>
      </c>
      <c r="T119" s="73"/>
    </row>
    <row r="120" spans="1:20" ht="12.75" customHeight="1">
      <c r="A120" s="135">
        <v>32</v>
      </c>
      <c r="B120" s="115" t="s">
        <v>113</v>
      </c>
      <c r="C120" s="115"/>
      <c r="D120" s="14" t="s">
        <v>55</v>
      </c>
      <c r="E120" s="116"/>
      <c r="F120" s="67">
        <v>32</v>
      </c>
      <c r="G120" s="70" t="s">
        <v>113</v>
      </c>
      <c r="H120" s="70"/>
      <c r="I120" s="44" t="s">
        <v>55</v>
      </c>
      <c r="J120" s="71"/>
      <c r="K120" s="67">
        <v>32</v>
      </c>
      <c r="L120" s="70" t="s">
        <v>113</v>
      </c>
      <c r="M120" s="70"/>
      <c r="N120" s="44" t="s">
        <v>55</v>
      </c>
      <c r="O120" s="71"/>
      <c r="P120" s="67">
        <v>32</v>
      </c>
      <c r="Q120" s="70" t="s">
        <v>113</v>
      </c>
      <c r="R120" s="70"/>
      <c r="S120" s="44" t="s">
        <v>55</v>
      </c>
      <c r="T120" s="71"/>
    </row>
    <row r="121" spans="1:20" ht="12.75" customHeight="1">
      <c r="A121" s="136"/>
      <c r="B121" s="111" t="s">
        <v>56</v>
      </c>
      <c r="C121" s="112"/>
      <c r="D121" s="18">
        <v>275</v>
      </c>
      <c r="E121" s="72"/>
      <c r="F121" s="68"/>
      <c r="G121" s="74" t="s">
        <v>56</v>
      </c>
      <c r="H121" s="75"/>
      <c r="I121" s="48">
        <v>1575</v>
      </c>
      <c r="J121" s="72"/>
      <c r="K121" s="68"/>
      <c r="L121" s="74" t="s">
        <v>56</v>
      </c>
      <c r="M121" s="75"/>
      <c r="N121" s="48">
        <v>1500</v>
      </c>
      <c r="O121" s="72"/>
      <c r="P121" s="68"/>
      <c r="Q121" s="74" t="s">
        <v>56</v>
      </c>
      <c r="R121" s="75"/>
      <c r="S121" s="48">
        <v>0</v>
      </c>
      <c r="T121" s="72"/>
    </row>
    <row r="122" spans="1:20" ht="12.75" customHeight="1">
      <c r="A122" s="136"/>
      <c r="B122" s="111" t="s">
        <v>57</v>
      </c>
      <c r="C122" s="112"/>
      <c r="D122" s="18">
        <v>178</v>
      </c>
      <c r="E122" s="72"/>
      <c r="F122" s="68"/>
      <c r="G122" s="74" t="s">
        <v>57</v>
      </c>
      <c r="H122" s="75"/>
      <c r="I122" s="48">
        <v>14040</v>
      </c>
      <c r="J122" s="72"/>
      <c r="K122" s="68"/>
      <c r="L122" s="74" t="s">
        <v>57</v>
      </c>
      <c r="M122" s="75"/>
      <c r="N122" s="48">
        <f>130*N5</f>
        <v>11050</v>
      </c>
      <c r="O122" s="72"/>
      <c r="P122" s="68"/>
      <c r="Q122" s="74" t="s">
        <v>57</v>
      </c>
      <c r="R122" s="75"/>
      <c r="S122" s="48">
        <v>784</v>
      </c>
      <c r="T122" s="72"/>
    </row>
    <row r="123" spans="1:20" ht="12.75" customHeight="1">
      <c r="A123" s="137"/>
      <c r="B123" s="117" t="s">
        <v>114</v>
      </c>
      <c r="C123" s="118"/>
      <c r="D123" s="22">
        <v>453</v>
      </c>
      <c r="E123" s="73"/>
      <c r="F123" s="69"/>
      <c r="G123" s="76" t="s">
        <v>114</v>
      </c>
      <c r="H123" s="77"/>
      <c r="I123" s="50">
        <f>SUM(I121:I122)</f>
        <v>15615</v>
      </c>
      <c r="J123" s="73"/>
      <c r="K123" s="69"/>
      <c r="L123" s="76" t="s">
        <v>114</v>
      </c>
      <c r="M123" s="77"/>
      <c r="N123" s="50">
        <f>SUM(N121:N122)</f>
        <v>12550</v>
      </c>
      <c r="O123" s="73"/>
      <c r="P123" s="69"/>
      <c r="Q123" s="76" t="s">
        <v>114</v>
      </c>
      <c r="R123" s="77"/>
      <c r="S123" s="50">
        <f>SUM(S121:S122)</f>
        <v>784</v>
      </c>
      <c r="T123" s="73"/>
    </row>
    <row r="124" spans="1:20" ht="12.75" customHeight="1">
      <c r="A124" s="135">
        <v>33</v>
      </c>
      <c r="B124" s="115" t="s">
        <v>115</v>
      </c>
      <c r="C124" s="115"/>
      <c r="D124" s="14" t="s">
        <v>55</v>
      </c>
      <c r="E124" s="116"/>
      <c r="F124" s="67">
        <v>33</v>
      </c>
      <c r="G124" s="70" t="s">
        <v>115</v>
      </c>
      <c r="H124" s="70"/>
      <c r="I124" s="44" t="s">
        <v>55</v>
      </c>
      <c r="J124" s="71"/>
      <c r="K124" s="67">
        <v>33</v>
      </c>
      <c r="L124" s="70" t="s">
        <v>115</v>
      </c>
      <c r="M124" s="70"/>
      <c r="N124" s="44" t="s">
        <v>55</v>
      </c>
      <c r="O124" s="71"/>
      <c r="P124" s="67">
        <v>33</v>
      </c>
      <c r="Q124" s="70" t="s">
        <v>115</v>
      </c>
      <c r="R124" s="70"/>
      <c r="S124" s="44" t="s">
        <v>55</v>
      </c>
      <c r="T124" s="71"/>
    </row>
    <row r="125" spans="1:20" ht="12.75" customHeight="1">
      <c r="A125" s="136"/>
      <c r="B125" s="111" t="s">
        <v>56</v>
      </c>
      <c r="C125" s="112"/>
      <c r="D125" s="18">
        <v>1</v>
      </c>
      <c r="E125" s="72"/>
      <c r="F125" s="68"/>
      <c r="G125" s="74" t="s">
        <v>56</v>
      </c>
      <c r="H125" s="75"/>
      <c r="I125" s="48">
        <v>262.5</v>
      </c>
      <c r="J125" s="72"/>
      <c r="K125" s="68"/>
      <c r="L125" s="74" t="s">
        <v>56</v>
      </c>
      <c r="M125" s="75"/>
      <c r="N125" s="48">
        <v>250</v>
      </c>
      <c r="O125" s="72"/>
      <c r="P125" s="68"/>
      <c r="Q125" s="74" t="s">
        <v>56</v>
      </c>
      <c r="R125" s="75"/>
      <c r="S125" s="48">
        <v>0</v>
      </c>
      <c r="T125" s="72"/>
    </row>
    <row r="126" spans="1:20" ht="12.75" customHeight="1">
      <c r="A126" s="136"/>
      <c r="B126" s="111" t="s">
        <v>57</v>
      </c>
      <c r="C126" s="112"/>
      <c r="D126" s="18">
        <v>712</v>
      </c>
      <c r="E126" s="72"/>
      <c r="F126" s="68"/>
      <c r="G126" s="74" t="s">
        <v>57</v>
      </c>
      <c r="H126" s="75"/>
      <c r="I126" s="48">
        <v>1728</v>
      </c>
      <c r="J126" s="72"/>
      <c r="K126" s="68"/>
      <c r="L126" s="74" t="s">
        <v>57</v>
      </c>
      <c r="M126" s="75"/>
      <c r="N126" s="48">
        <f>16*N5</f>
        <v>1360</v>
      </c>
      <c r="O126" s="72"/>
      <c r="P126" s="68"/>
      <c r="Q126" s="74" t="s">
        <v>57</v>
      </c>
      <c r="R126" s="75"/>
      <c r="S126" s="48">
        <v>784</v>
      </c>
      <c r="T126" s="72"/>
    </row>
    <row r="127" spans="1:20" ht="12.75" customHeight="1">
      <c r="A127" s="137"/>
      <c r="B127" s="117" t="s">
        <v>116</v>
      </c>
      <c r="C127" s="118"/>
      <c r="D127" s="22">
        <v>713</v>
      </c>
      <c r="E127" s="73"/>
      <c r="F127" s="69"/>
      <c r="G127" s="76" t="s">
        <v>116</v>
      </c>
      <c r="H127" s="77"/>
      <c r="I127" s="50">
        <f>SUM(I125:I126)</f>
        <v>1990.5</v>
      </c>
      <c r="J127" s="73"/>
      <c r="K127" s="69"/>
      <c r="L127" s="76" t="s">
        <v>116</v>
      </c>
      <c r="M127" s="77"/>
      <c r="N127" s="50">
        <f>SUM(N125:N126)</f>
        <v>1610</v>
      </c>
      <c r="O127" s="73"/>
      <c r="P127" s="69"/>
      <c r="Q127" s="76" t="s">
        <v>116</v>
      </c>
      <c r="R127" s="77"/>
      <c r="S127" s="50">
        <f>SUM(S125:S126)</f>
        <v>784</v>
      </c>
      <c r="T127" s="73"/>
    </row>
    <row r="128" spans="1:20" ht="12.75" customHeight="1">
      <c r="A128" s="135">
        <v>34</v>
      </c>
      <c r="B128" s="115" t="s">
        <v>117</v>
      </c>
      <c r="C128" s="115"/>
      <c r="D128" s="14" t="s">
        <v>55</v>
      </c>
      <c r="E128" s="116"/>
      <c r="F128" s="67">
        <v>34</v>
      </c>
      <c r="G128" s="70" t="s">
        <v>117</v>
      </c>
      <c r="H128" s="70"/>
      <c r="I128" s="44" t="s">
        <v>55</v>
      </c>
      <c r="J128" s="71"/>
      <c r="K128" s="67">
        <v>34</v>
      </c>
      <c r="L128" s="70" t="s">
        <v>117</v>
      </c>
      <c r="M128" s="70"/>
      <c r="N128" s="44" t="s">
        <v>55</v>
      </c>
      <c r="O128" s="71"/>
      <c r="P128" s="67">
        <v>34</v>
      </c>
      <c r="Q128" s="70" t="s">
        <v>117</v>
      </c>
      <c r="R128" s="70"/>
      <c r="S128" s="44" t="s">
        <v>55</v>
      </c>
      <c r="T128" s="71"/>
    </row>
    <row r="129" spans="1:20" ht="12.75" customHeight="1">
      <c r="A129" s="136"/>
      <c r="B129" s="138" t="s">
        <v>56</v>
      </c>
      <c r="C129" s="139"/>
      <c r="D129" s="28">
        <v>0</v>
      </c>
      <c r="E129" s="72"/>
      <c r="F129" s="68"/>
      <c r="G129" s="86" t="s">
        <v>56</v>
      </c>
      <c r="H129" s="87"/>
      <c r="I129" s="51">
        <v>262.5</v>
      </c>
      <c r="J129" s="72"/>
      <c r="K129" s="68"/>
      <c r="L129" s="86" t="s">
        <v>56</v>
      </c>
      <c r="M129" s="87"/>
      <c r="N129" s="51">
        <v>250</v>
      </c>
      <c r="O129" s="72"/>
      <c r="P129" s="68"/>
      <c r="Q129" s="86" t="s">
        <v>56</v>
      </c>
      <c r="R129" s="87"/>
      <c r="S129" s="48" t="s">
        <v>292</v>
      </c>
      <c r="T129" s="72"/>
    </row>
    <row r="130" spans="1:20" ht="12.75" customHeight="1">
      <c r="A130" s="136"/>
      <c r="B130" s="138" t="s">
        <v>57</v>
      </c>
      <c r="C130" s="139"/>
      <c r="D130" s="28">
        <v>0</v>
      </c>
      <c r="E130" s="72"/>
      <c r="F130" s="68"/>
      <c r="G130" s="86" t="s">
        <v>57</v>
      </c>
      <c r="H130" s="87"/>
      <c r="I130" s="51">
        <v>1728</v>
      </c>
      <c r="J130" s="72"/>
      <c r="K130" s="68"/>
      <c r="L130" s="86" t="s">
        <v>57</v>
      </c>
      <c r="M130" s="87"/>
      <c r="N130" s="51">
        <f>16*N5</f>
        <v>1360</v>
      </c>
      <c r="O130" s="72"/>
      <c r="P130" s="68"/>
      <c r="Q130" s="86" t="s">
        <v>57</v>
      </c>
      <c r="R130" s="87"/>
      <c r="S130" s="48" t="s">
        <v>292</v>
      </c>
      <c r="T130" s="72"/>
    </row>
    <row r="131" spans="1:20" ht="12.75" customHeight="1">
      <c r="A131" s="137"/>
      <c r="B131" s="117" t="s">
        <v>118</v>
      </c>
      <c r="C131" s="118"/>
      <c r="D131" s="22">
        <v>0</v>
      </c>
      <c r="E131" s="73"/>
      <c r="F131" s="69"/>
      <c r="G131" s="76" t="s">
        <v>118</v>
      </c>
      <c r="H131" s="77"/>
      <c r="I131" s="50">
        <f>SUM(I129:I130)</f>
        <v>1990.5</v>
      </c>
      <c r="J131" s="73"/>
      <c r="K131" s="69"/>
      <c r="L131" s="76" t="s">
        <v>118</v>
      </c>
      <c r="M131" s="77"/>
      <c r="N131" s="50">
        <f>SUM(N129:N130)</f>
        <v>1610</v>
      </c>
      <c r="O131" s="73"/>
      <c r="P131" s="69"/>
      <c r="Q131" s="76" t="s">
        <v>118</v>
      </c>
      <c r="R131" s="77"/>
      <c r="S131" s="50">
        <f>SUM(S129:S130)</f>
        <v>0</v>
      </c>
      <c r="T131" s="73"/>
    </row>
    <row r="132" spans="1:20" ht="12.75" customHeight="1">
      <c r="A132" s="135">
        <v>35</v>
      </c>
      <c r="B132" s="115" t="s">
        <v>119</v>
      </c>
      <c r="C132" s="115"/>
      <c r="D132" s="14" t="s">
        <v>55</v>
      </c>
      <c r="E132" s="116"/>
      <c r="F132" s="67">
        <v>35</v>
      </c>
      <c r="G132" s="70" t="s">
        <v>119</v>
      </c>
      <c r="H132" s="70"/>
      <c r="I132" s="44" t="s">
        <v>55</v>
      </c>
      <c r="J132" s="71"/>
      <c r="K132" s="67">
        <v>35</v>
      </c>
      <c r="L132" s="70" t="s">
        <v>119</v>
      </c>
      <c r="M132" s="70"/>
      <c r="N132" s="44" t="s">
        <v>55</v>
      </c>
      <c r="O132" s="71"/>
      <c r="P132" s="67">
        <v>35</v>
      </c>
      <c r="Q132" s="70" t="s">
        <v>119</v>
      </c>
      <c r="R132" s="70"/>
      <c r="S132" s="44" t="s">
        <v>55</v>
      </c>
      <c r="T132" s="71"/>
    </row>
    <row r="133" spans="1:20" ht="12.75" customHeight="1">
      <c r="A133" s="136"/>
      <c r="B133" s="111" t="s">
        <v>56</v>
      </c>
      <c r="C133" s="112"/>
      <c r="D133" s="18">
        <v>150</v>
      </c>
      <c r="E133" s="72"/>
      <c r="F133" s="68"/>
      <c r="G133" s="74" t="s">
        <v>56</v>
      </c>
      <c r="H133" s="75"/>
      <c r="I133" s="48">
        <v>525</v>
      </c>
      <c r="J133" s="72"/>
      <c r="K133" s="68"/>
      <c r="L133" s="74" t="s">
        <v>56</v>
      </c>
      <c r="M133" s="75"/>
      <c r="N133" s="48">
        <v>500</v>
      </c>
      <c r="O133" s="72"/>
      <c r="P133" s="68"/>
      <c r="Q133" s="74" t="s">
        <v>294</v>
      </c>
      <c r="R133" s="75"/>
      <c r="S133" s="48" t="s">
        <v>292</v>
      </c>
      <c r="T133" s="72"/>
    </row>
    <row r="134" spans="1:20" ht="12.75" customHeight="1">
      <c r="A134" s="136"/>
      <c r="B134" s="111" t="s">
        <v>57</v>
      </c>
      <c r="C134" s="112"/>
      <c r="D134" s="18">
        <v>712</v>
      </c>
      <c r="E134" s="72"/>
      <c r="F134" s="68"/>
      <c r="G134" s="74" t="s">
        <v>57</v>
      </c>
      <c r="H134" s="75"/>
      <c r="I134" s="48">
        <v>1296</v>
      </c>
      <c r="J134" s="72"/>
      <c r="K134" s="68"/>
      <c r="L134" s="74" t="s">
        <v>57</v>
      </c>
      <c r="M134" s="75"/>
      <c r="N134" s="48">
        <f>12*N5</f>
        <v>1020</v>
      </c>
      <c r="O134" s="72"/>
      <c r="P134" s="68"/>
      <c r="Q134" s="74" t="s">
        <v>295</v>
      </c>
      <c r="R134" s="75"/>
      <c r="S134" s="48" t="s">
        <v>292</v>
      </c>
      <c r="T134" s="72"/>
    </row>
    <row r="135" spans="1:20" ht="12.75" customHeight="1">
      <c r="A135" s="137"/>
      <c r="B135" s="117" t="s">
        <v>120</v>
      </c>
      <c r="C135" s="118"/>
      <c r="D135" s="22">
        <v>862</v>
      </c>
      <c r="E135" s="73"/>
      <c r="F135" s="69"/>
      <c r="G135" s="76" t="s">
        <v>120</v>
      </c>
      <c r="H135" s="77"/>
      <c r="I135" s="50">
        <f>SUM(I133:I134)</f>
        <v>1821</v>
      </c>
      <c r="J135" s="73"/>
      <c r="K135" s="69"/>
      <c r="L135" s="76" t="s">
        <v>120</v>
      </c>
      <c r="M135" s="77"/>
      <c r="N135" s="50">
        <f>SUM(N133:N134)</f>
        <v>1520</v>
      </c>
      <c r="O135" s="73"/>
      <c r="P135" s="69"/>
      <c r="Q135" s="76" t="s">
        <v>120</v>
      </c>
      <c r="R135" s="77"/>
      <c r="S135" s="50">
        <f>SUM(S133:S134)</f>
        <v>0</v>
      </c>
      <c r="T135" s="73"/>
    </row>
    <row r="136" spans="1:20" ht="12.75" customHeight="1">
      <c r="A136" s="135">
        <v>36</v>
      </c>
      <c r="B136" s="115" t="s">
        <v>121</v>
      </c>
      <c r="C136" s="115"/>
      <c r="D136" s="14" t="s">
        <v>55</v>
      </c>
      <c r="E136" s="116"/>
      <c r="F136" s="67">
        <v>36</v>
      </c>
      <c r="G136" s="70" t="s">
        <v>121</v>
      </c>
      <c r="H136" s="70"/>
      <c r="I136" s="44" t="s">
        <v>55</v>
      </c>
      <c r="J136" s="71"/>
      <c r="K136" s="67">
        <v>36</v>
      </c>
      <c r="L136" s="70" t="s">
        <v>121</v>
      </c>
      <c r="M136" s="70"/>
      <c r="N136" s="44" t="s">
        <v>55</v>
      </c>
      <c r="O136" s="71"/>
      <c r="P136" s="67">
        <v>36</v>
      </c>
      <c r="Q136" s="70" t="s">
        <v>121</v>
      </c>
      <c r="R136" s="70"/>
      <c r="S136" s="44" t="s">
        <v>55</v>
      </c>
      <c r="T136" s="71"/>
    </row>
    <row r="137" spans="1:20" ht="12.75" customHeight="1">
      <c r="A137" s="136"/>
      <c r="B137" s="138" t="s">
        <v>56</v>
      </c>
      <c r="C137" s="139"/>
      <c r="D137" s="28">
        <v>0</v>
      </c>
      <c r="E137" s="72"/>
      <c r="F137" s="68"/>
      <c r="G137" s="86" t="s">
        <v>56</v>
      </c>
      <c r="H137" s="87"/>
      <c r="I137" s="51">
        <v>150</v>
      </c>
      <c r="J137" s="72"/>
      <c r="K137" s="68"/>
      <c r="L137" s="86" t="s">
        <v>56</v>
      </c>
      <c r="M137" s="87"/>
      <c r="N137" s="51">
        <v>250</v>
      </c>
      <c r="O137" s="72"/>
      <c r="P137" s="68"/>
      <c r="Q137" s="86" t="s">
        <v>56</v>
      </c>
      <c r="R137" s="87"/>
      <c r="S137" s="48" t="s">
        <v>292</v>
      </c>
      <c r="T137" s="72"/>
    </row>
    <row r="138" spans="1:20" ht="12.75" customHeight="1">
      <c r="A138" s="136"/>
      <c r="B138" s="138" t="s">
        <v>57</v>
      </c>
      <c r="C138" s="139"/>
      <c r="D138" s="28">
        <v>0</v>
      </c>
      <c r="E138" s="72"/>
      <c r="F138" s="68"/>
      <c r="G138" s="86" t="s">
        <v>57</v>
      </c>
      <c r="H138" s="87"/>
      <c r="I138" s="51">
        <v>270</v>
      </c>
      <c r="J138" s="72"/>
      <c r="K138" s="68"/>
      <c r="L138" s="86" t="s">
        <v>57</v>
      </c>
      <c r="M138" s="87"/>
      <c r="N138" s="51">
        <f>24*N5</f>
        <v>2040</v>
      </c>
      <c r="O138" s="72"/>
      <c r="P138" s="68"/>
      <c r="Q138" s="86" t="s">
        <v>57</v>
      </c>
      <c r="R138" s="87"/>
      <c r="S138" s="48" t="s">
        <v>292</v>
      </c>
      <c r="T138" s="72"/>
    </row>
    <row r="139" spans="1:20" ht="12.75" customHeight="1">
      <c r="A139" s="137"/>
      <c r="B139" s="117" t="s">
        <v>122</v>
      </c>
      <c r="C139" s="118"/>
      <c r="D139" s="22">
        <v>0</v>
      </c>
      <c r="E139" s="73"/>
      <c r="F139" s="69"/>
      <c r="G139" s="76" t="s">
        <v>122</v>
      </c>
      <c r="H139" s="77"/>
      <c r="I139" s="50">
        <f>SUM(I137:I138)</f>
        <v>420</v>
      </c>
      <c r="J139" s="73"/>
      <c r="K139" s="69"/>
      <c r="L139" s="76" t="s">
        <v>122</v>
      </c>
      <c r="M139" s="77"/>
      <c r="N139" s="50">
        <f>SUM(N137:N138)</f>
        <v>2290</v>
      </c>
      <c r="O139" s="73"/>
      <c r="P139" s="69"/>
      <c r="Q139" s="76" t="s">
        <v>122</v>
      </c>
      <c r="R139" s="77"/>
      <c r="S139" s="50">
        <f>SUM(S137:S138)</f>
        <v>0</v>
      </c>
      <c r="T139" s="73"/>
    </row>
    <row r="140" spans="1:20" ht="12.75" customHeight="1">
      <c r="A140" s="114">
        <v>37</v>
      </c>
      <c r="B140" s="115" t="s">
        <v>123</v>
      </c>
      <c r="C140" s="115"/>
      <c r="D140" s="14" t="s">
        <v>55</v>
      </c>
      <c r="E140" s="116"/>
      <c r="F140" s="80">
        <v>37</v>
      </c>
      <c r="G140" s="70" t="s">
        <v>123</v>
      </c>
      <c r="H140" s="70"/>
      <c r="I140" s="44" t="s">
        <v>55</v>
      </c>
      <c r="J140" s="71"/>
      <c r="K140" s="80">
        <v>37</v>
      </c>
      <c r="L140" s="70" t="s">
        <v>123</v>
      </c>
      <c r="M140" s="70"/>
      <c r="N140" s="44" t="s">
        <v>55</v>
      </c>
      <c r="O140" s="71"/>
      <c r="P140" s="80">
        <v>37</v>
      </c>
      <c r="Q140" s="70" t="s">
        <v>123</v>
      </c>
      <c r="R140" s="70"/>
      <c r="S140" s="44" t="s">
        <v>55</v>
      </c>
      <c r="T140" s="71"/>
    </row>
    <row r="141" spans="1:20" ht="12.75" customHeight="1">
      <c r="A141" s="140"/>
      <c r="B141" s="111" t="s">
        <v>56</v>
      </c>
      <c r="C141" s="112"/>
      <c r="D141" s="18">
        <v>500</v>
      </c>
      <c r="E141" s="72"/>
      <c r="F141" s="81"/>
      <c r="G141" s="74" t="s">
        <v>56</v>
      </c>
      <c r="H141" s="75"/>
      <c r="I141" s="48">
        <v>262.5</v>
      </c>
      <c r="J141" s="72"/>
      <c r="K141" s="81"/>
      <c r="L141" s="74" t="s">
        <v>56</v>
      </c>
      <c r="M141" s="75"/>
      <c r="N141" s="48">
        <v>250</v>
      </c>
      <c r="O141" s="72"/>
      <c r="P141" s="81"/>
      <c r="Q141" s="74" t="s">
        <v>56</v>
      </c>
      <c r="R141" s="75"/>
      <c r="S141" s="48">
        <v>60</v>
      </c>
      <c r="T141" s="72"/>
    </row>
    <row r="142" spans="1:20" ht="12.75" customHeight="1">
      <c r="A142" s="140"/>
      <c r="B142" s="111" t="s">
        <v>57</v>
      </c>
      <c r="C142" s="112"/>
      <c r="D142" s="18">
        <v>712</v>
      </c>
      <c r="E142" s="72"/>
      <c r="F142" s="81"/>
      <c r="G142" s="74" t="s">
        <v>57</v>
      </c>
      <c r="H142" s="75"/>
      <c r="I142" s="48">
        <v>2592</v>
      </c>
      <c r="J142" s="72"/>
      <c r="K142" s="81"/>
      <c r="L142" s="74" t="s">
        <v>57</v>
      </c>
      <c r="M142" s="75"/>
      <c r="N142" s="48">
        <f>24*N5</f>
        <v>2040</v>
      </c>
      <c r="O142" s="72"/>
      <c r="P142" s="81"/>
      <c r="Q142" s="74" t="s">
        <v>57</v>
      </c>
      <c r="R142" s="75"/>
      <c r="S142" s="48">
        <v>98</v>
      </c>
      <c r="T142" s="72"/>
    </row>
    <row r="143" spans="1:20" ht="12.75" customHeight="1" thickBot="1">
      <c r="A143" s="141"/>
      <c r="B143" s="133" t="s">
        <v>124</v>
      </c>
      <c r="C143" s="134"/>
      <c r="D143" s="22">
        <v>1212</v>
      </c>
      <c r="E143" s="83"/>
      <c r="F143" s="82"/>
      <c r="G143" s="84" t="s">
        <v>124</v>
      </c>
      <c r="H143" s="85"/>
      <c r="I143" s="50">
        <f>SUM(I141:I142)</f>
        <v>2854.5</v>
      </c>
      <c r="J143" s="83"/>
      <c r="K143" s="82"/>
      <c r="L143" s="84" t="s">
        <v>124</v>
      </c>
      <c r="M143" s="85"/>
      <c r="N143" s="50">
        <f>SUM(N141:N142)</f>
        <v>2290</v>
      </c>
      <c r="O143" s="83"/>
      <c r="P143" s="82"/>
      <c r="Q143" s="84" t="s">
        <v>124</v>
      </c>
      <c r="R143" s="85"/>
      <c r="S143" s="50">
        <f>SUM(S141:S142)</f>
        <v>158</v>
      </c>
      <c r="T143" s="83"/>
    </row>
    <row r="144" spans="1:20" ht="12.75" customHeight="1" thickTop="1">
      <c r="A144" s="26"/>
      <c r="B144" s="151" t="s">
        <v>125</v>
      </c>
      <c r="C144" s="79"/>
      <c r="D144" s="27"/>
      <c r="E144" s="25"/>
      <c r="F144" s="53"/>
      <c r="G144" s="78" t="s">
        <v>125</v>
      </c>
      <c r="H144" s="79"/>
      <c r="I144" s="54"/>
      <c r="J144" s="33"/>
      <c r="K144" s="53"/>
      <c r="L144" s="78" t="s">
        <v>125</v>
      </c>
      <c r="M144" s="79"/>
      <c r="N144" s="54"/>
      <c r="O144" s="33"/>
      <c r="P144" s="53"/>
      <c r="Q144" s="78" t="s">
        <v>125</v>
      </c>
      <c r="R144" s="79"/>
      <c r="S144" s="54"/>
      <c r="T144" s="33"/>
    </row>
    <row r="145" spans="1:20" ht="12.75" customHeight="1">
      <c r="A145" s="135">
        <v>38</v>
      </c>
      <c r="B145" s="115" t="s">
        <v>126</v>
      </c>
      <c r="C145" s="115"/>
      <c r="D145" s="14" t="s">
        <v>55</v>
      </c>
      <c r="E145" s="116"/>
      <c r="F145" s="67">
        <v>38</v>
      </c>
      <c r="G145" s="70" t="s">
        <v>126</v>
      </c>
      <c r="H145" s="70"/>
      <c r="I145" s="44" t="s">
        <v>55</v>
      </c>
      <c r="J145" s="71"/>
      <c r="K145" s="67">
        <v>38</v>
      </c>
      <c r="L145" s="70" t="s">
        <v>126</v>
      </c>
      <c r="M145" s="70"/>
      <c r="N145" s="44" t="s">
        <v>55</v>
      </c>
      <c r="O145" s="71"/>
      <c r="P145" s="67">
        <v>38</v>
      </c>
      <c r="Q145" s="70" t="s">
        <v>126</v>
      </c>
      <c r="R145" s="70"/>
      <c r="S145" s="44" t="s">
        <v>55</v>
      </c>
      <c r="T145" s="71"/>
    </row>
    <row r="146" spans="1:20" ht="12.75" customHeight="1">
      <c r="A146" s="136"/>
      <c r="B146" s="111" t="s">
        <v>56</v>
      </c>
      <c r="C146" s="112"/>
      <c r="D146" s="18">
        <v>21</v>
      </c>
      <c r="E146" s="72"/>
      <c r="F146" s="68"/>
      <c r="G146" s="74" t="s">
        <v>56</v>
      </c>
      <c r="H146" s="75"/>
      <c r="I146" s="48">
        <v>0</v>
      </c>
      <c r="J146" s="72"/>
      <c r="K146" s="68"/>
      <c r="L146" s="74" t="s">
        <v>56</v>
      </c>
      <c r="M146" s="75"/>
      <c r="N146" s="48">
        <v>0</v>
      </c>
      <c r="O146" s="72"/>
      <c r="P146" s="68"/>
      <c r="Q146" s="74" t="s">
        <v>56</v>
      </c>
      <c r="R146" s="75"/>
      <c r="S146" s="48">
        <v>0</v>
      </c>
      <c r="T146" s="72"/>
    </row>
    <row r="147" spans="1:20" ht="12.75" customHeight="1">
      <c r="A147" s="136"/>
      <c r="B147" s="111" t="s">
        <v>57</v>
      </c>
      <c r="C147" s="112"/>
      <c r="D147" s="18">
        <v>89</v>
      </c>
      <c r="E147" s="72"/>
      <c r="F147" s="68"/>
      <c r="G147" s="74" t="s">
        <v>57</v>
      </c>
      <c r="H147" s="75"/>
      <c r="I147" s="48">
        <v>216</v>
      </c>
      <c r="J147" s="72"/>
      <c r="K147" s="68"/>
      <c r="L147" s="74" t="s">
        <v>57</v>
      </c>
      <c r="M147" s="75"/>
      <c r="N147" s="48">
        <f>2*N5</f>
        <v>170</v>
      </c>
      <c r="O147" s="72"/>
      <c r="P147" s="68"/>
      <c r="Q147" s="74" t="s">
        <v>57</v>
      </c>
      <c r="R147" s="75"/>
      <c r="S147" s="48">
        <v>98</v>
      </c>
      <c r="T147" s="72"/>
    </row>
    <row r="148" spans="1:20" ht="12.75" customHeight="1">
      <c r="A148" s="137"/>
      <c r="B148" s="117" t="s">
        <v>127</v>
      </c>
      <c r="C148" s="118"/>
      <c r="D148" s="22">
        <v>110</v>
      </c>
      <c r="E148" s="73"/>
      <c r="F148" s="69"/>
      <c r="G148" s="76" t="s">
        <v>127</v>
      </c>
      <c r="H148" s="77"/>
      <c r="I148" s="50">
        <f>SUM(I146:I147)</f>
        <v>216</v>
      </c>
      <c r="J148" s="73"/>
      <c r="K148" s="69"/>
      <c r="L148" s="76" t="s">
        <v>127</v>
      </c>
      <c r="M148" s="77"/>
      <c r="N148" s="50">
        <f>SUM(N146:N147)</f>
        <v>170</v>
      </c>
      <c r="O148" s="73"/>
      <c r="P148" s="69"/>
      <c r="Q148" s="76" t="s">
        <v>127</v>
      </c>
      <c r="R148" s="77"/>
      <c r="S148" s="50">
        <f>SUM(S146:S147)</f>
        <v>98</v>
      </c>
      <c r="T148" s="73"/>
    </row>
    <row r="149" spans="1:20" ht="12.75" customHeight="1">
      <c r="A149" s="135">
        <v>39</v>
      </c>
      <c r="B149" s="115" t="s">
        <v>128</v>
      </c>
      <c r="C149" s="115"/>
      <c r="D149" s="14" t="s">
        <v>55</v>
      </c>
      <c r="E149" s="116"/>
      <c r="F149" s="67">
        <v>39</v>
      </c>
      <c r="G149" s="70" t="s">
        <v>128</v>
      </c>
      <c r="H149" s="70"/>
      <c r="I149" s="44" t="s">
        <v>55</v>
      </c>
      <c r="J149" s="71"/>
      <c r="K149" s="67">
        <v>39</v>
      </c>
      <c r="L149" s="70" t="s">
        <v>128</v>
      </c>
      <c r="M149" s="70"/>
      <c r="N149" s="44" t="s">
        <v>55</v>
      </c>
      <c r="O149" s="71"/>
      <c r="P149" s="67">
        <v>39</v>
      </c>
      <c r="Q149" s="70" t="s">
        <v>128</v>
      </c>
      <c r="R149" s="70"/>
      <c r="S149" s="44" t="s">
        <v>55</v>
      </c>
      <c r="T149" s="71"/>
    </row>
    <row r="150" spans="1:20" ht="12.75" customHeight="1">
      <c r="A150" s="136"/>
      <c r="B150" s="111" t="s">
        <v>56</v>
      </c>
      <c r="C150" s="112"/>
      <c r="D150" s="18">
        <v>21</v>
      </c>
      <c r="E150" s="72"/>
      <c r="F150" s="68"/>
      <c r="G150" s="74" t="s">
        <v>56</v>
      </c>
      <c r="H150" s="75"/>
      <c r="I150" s="48">
        <v>0</v>
      </c>
      <c r="J150" s="72"/>
      <c r="K150" s="68"/>
      <c r="L150" s="74" t="s">
        <v>56</v>
      </c>
      <c r="M150" s="75"/>
      <c r="N150" s="48">
        <v>0</v>
      </c>
      <c r="O150" s="72"/>
      <c r="P150" s="68"/>
      <c r="Q150" s="74" t="s">
        <v>56</v>
      </c>
      <c r="R150" s="75"/>
      <c r="S150" s="48">
        <v>0</v>
      </c>
      <c r="T150" s="72"/>
    </row>
    <row r="151" spans="1:20" ht="12.75" customHeight="1">
      <c r="A151" s="136"/>
      <c r="B151" s="111" t="s">
        <v>57</v>
      </c>
      <c r="C151" s="112"/>
      <c r="D151" s="18">
        <v>89</v>
      </c>
      <c r="E151" s="72"/>
      <c r="F151" s="68"/>
      <c r="G151" s="74" t="s">
        <v>57</v>
      </c>
      <c r="H151" s="75"/>
      <c r="I151" s="48">
        <v>108</v>
      </c>
      <c r="J151" s="72"/>
      <c r="K151" s="68"/>
      <c r="L151" s="74" t="s">
        <v>57</v>
      </c>
      <c r="M151" s="75"/>
      <c r="N151" s="48">
        <f>1*N5</f>
        <v>85</v>
      </c>
      <c r="O151" s="72"/>
      <c r="P151" s="68"/>
      <c r="Q151" s="74" t="s">
        <v>57</v>
      </c>
      <c r="R151" s="75"/>
      <c r="S151" s="48">
        <v>196</v>
      </c>
      <c r="T151" s="72"/>
    </row>
    <row r="152" spans="1:20" ht="12.75" customHeight="1">
      <c r="A152" s="137"/>
      <c r="B152" s="117" t="s">
        <v>129</v>
      </c>
      <c r="C152" s="118"/>
      <c r="D152" s="22">
        <v>110</v>
      </c>
      <c r="E152" s="73"/>
      <c r="F152" s="69"/>
      <c r="G152" s="76" t="s">
        <v>129</v>
      </c>
      <c r="H152" s="77"/>
      <c r="I152" s="50">
        <f>SUM(I150:I151)</f>
        <v>108</v>
      </c>
      <c r="J152" s="73"/>
      <c r="K152" s="69"/>
      <c r="L152" s="76" t="s">
        <v>129</v>
      </c>
      <c r="M152" s="77"/>
      <c r="N152" s="50">
        <f>SUM(N150:N151)</f>
        <v>85</v>
      </c>
      <c r="O152" s="73"/>
      <c r="P152" s="69"/>
      <c r="Q152" s="76" t="s">
        <v>129</v>
      </c>
      <c r="R152" s="77"/>
      <c r="S152" s="50">
        <f>SUM(S150:S151)</f>
        <v>196</v>
      </c>
      <c r="T152" s="73"/>
    </row>
    <row r="153" spans="1:20" ht="12.75" customHeight="1">
      <c r="A153" s="135">
        <v>40</v>
      </c>
      <c r="B153" s="115" t="s">
        <v>130</v>
      </c>
      <c r="C153" s="115"/>
      <c r="D153" s="14" t="s">
        <v>55</v>
      </c>
      <c r="E153" s="116"/>
      <c r="F153" s="67">
        <v>40</v>
      </c>
      <c r="G153" s="70" t="s">
        <v>130</v>
      </c>
      <c r="H153" s="70"/>
      <c r="I153" s="44" t="s">
        <v>55</v>
      </c>
      <c r="J153" s="71"/>
      <c r="K153" s="67">
        <v>40</v>
      </c>
      <c r="L153" s="70" t="s">
        <v>130</v>
      </c>
      <c r="M153" s="70"/>
      <c r="N153" s="44" t="s">
        <v>55</v>
      </c>
      <c r="O153" s="71"/>
      <c r="P153" s="67">
        <v>40</v>
      </c>
      <c r="Q153" s="70" t="s">
        <v>130</v>
      </c>
      <c r="R153" s="70"/>
      <c r="S153" s="44" t="s">
        <v>55</v>
      </c>
      <c r="T153" s="71"/>
    </row>
    <row r="154" spans="1:20" ht="12.75" customHeight="1">
      <c r="A154" s="136"/>
      <c r="B154" s="111" t="s">
        <v>56</v>
      </c>
      <c r="C154" s="112"/>
      <c r="D154" s="18">
        <v>5</v>
      </c>
      <c r="E154" s="72"/>
      <c r="F154" s="68"/>
      <c r="G154" s="74" t="s">
        <v>56</v>
      </c>
      <c r="H154" s="75"/>
      <c r="I154" s="48">
        <v>105</v>
      </c>
      <c r="J154" s="72"/>
      <c r="K154" s="68"/>
      <c r="L154" s="74" t="s">
        <v>56</v>
      </c>
      <c r="M154" s="75"/>
      <c r="N154" s="48">
        <v>100</v>
      </c>
      <c r="O154" s="72"/>
      <c r="P154" s="68"/>
      <c r="Q154" s="74" t="s">
        <v>56</v>
      </c>
      <c r="R154" s="75"/>
      <c r="S154" s="48">
        <v>75</v>
      </c>
      <c r="T154" s="72"/>
    </row>
    <row r="155" spans="1:20" ht="12.75" customHeight="1">
      <c r="A155" s="136"/>
      <c r="B155" s="111" t="s">
        <v>57</v>
      </c>
      <c r="C155" s="112"/>
      <c r="D155" s="18">
        <v>89</v>
      </c>
      <c r="E155" s="72"/>
      <c r="F155" s="68"/>
      <c r="G155" s="74" t="s">
        <v>57</v>
      </c>
      <c r="H155" s="75"/>
      <c r="I155" s="48">
        <v>432</v>
      </c>
      <c r="J155" s="72"/>
      <c r="K155" s="68"/>
      <c r="L155" s="74" t="s">
        <v>57</v>
      </c>
      <c r="M155" s="75"/>
      <c r="N155" s="48">
        <f>4*N5</f>
        <v>340</v>
      </c>
      <c r="O155" s="72"/>
      <c r="P155" s="68"/>
      <c r="Q155" s="74" t="s">
        <v>57</v>
      </c>
      <c r="R155" s="75"/>
      <c r="S155" s="48">
        <v>392</v>
      </c>
      <c r="T155" s="72"/>
    </row>
    <row r="156" spans="1:20" ht="12.75" customHeight="1">
      <c r="A156" s="137"/>
      <c r="B156" s="117" t="s">
        <v>131</v>
      </c>
      <c r="C156" s="118"/>
      <c r="D156" s="22">
        <v>94</v>
      </c>
      <c r="E156" s="73"/>
      <c r="F156" s="69"/>
      <c r="G156" s="76" t="s">
        <v>131</v>
      </c>
      <c r="H156" s="77"/>
      <c r="I156" s="50">
        <f>SUM(I154:I155)</f>
        <v>537</v>
      </c>
      <c r="J156" s="73"/>
      <c r="K156" s="69"/>
      <c r="L156" s="76" t="s">
        <v>131</v>
      </c>
      <c r="M156" s="77"/>
      <c r="N156" s="50">
        <f>SUM(N154:N155)</f>
        <v>440</v>
      </c>
      <c r="O156" s="73"/>
      <c r="P156" s="69"/>
      <c r="Q156" s="76" t="s">
        <v>131</v>
      </c>
      <c r="R156" s="77"/>
      <c r="S156" s="50">
        <f>SUM(S154:S155)</f>
        <v>467</v>
      </c>
      <c r="T156" s="73"/>
    </row>
    <row r="157" spans="1:20" ht="12.75" customHeight="1">
      <c r="A157" s="135">
        <v>41</v>
      </c>
      <c r="B157" s="115" t="s">
        <v>132</v>
      </c>
      <c r="C157" s="115"/>
      <c r="D157" s="14" t="s">
        <v>55</v>
      </c>
      <c r="E157" s="116"/>
      <c r="F157" s="67">
        <v>41</v>
      </c>
      <c r="G157" s="70" t="s">
        <v>132</v>
      </c>
      <c r="H157" s="70"/>
      <c r="I157" s="44" t="s">
        <v>55</v>
      </c>
      <c r="J157" s="71"/>
      <c r="K157" s="67">
        <v>41</v>
      </c>
      <c r="L157" s="70" t="s">
        <v>132</v>
      </c>
      <c r="M157" s="70"/>
      <c r="N157" s="44" t="s">
        <v>55</v>
      </c>
      <c r="O157" s="71"/>
      <c r="P157" s="67">
        <v>41</v>
      </c>
      <c r="Q157" s="70" t="s">
        <v>132</v>
      </c>
      <c r="R157" s="70"/>
      <c r="S157" s="44" t="s">
        <v>55</v>
      </c>
      <c r="T157" s="71"/>
    </row>
    <row r="158" spans="1:20" ht="12.75" customHeight="1">
      <c r="A158" s="136"/>
      <c r="B158" s="111" t="s">
        <v>56</v>
      </c>
      <c r="C158" s="112"/>
      <c r="D158" s="18">
        <v>20</v>
      </c>
      <c r="E158" s="72"/>
      <c r="F158" s="68"/>
      <c r="G158" s="74" t="s">
        <v>56</v>
      </c>
      <c r="H158" s="75"/>
      <c r="I158" s="48">
        <v>105</v>
      </c>
      <c r="J158" s="72"/>
      <c r="K158" s="68"/>
      <c r="L158" s="74" t="s">
        <v>56</v>
      </c>
      <c r="M158" s="75"/>
      <c r="N158" s="48">
        <v>100</v>
      </c>
      <c r="O158" s="72"/>
      <c r="P158" s="68"/>
      <c r="Q158" s="74" t="s">
        <v>56</v>
      </c>
      <c r="R158" s="75"/>
      <c r="S158" s="48">
        <v>150</v>
      </c>
      <c r="T158" s="72"/>
    </row>
    <row r="159" spans="1:20" ht="12.75" customHeight="1">
      <c r="A159" s="136"/>
      <c r="B159" s="111" t="s">
        <v>57</v>
      </c>
      <c r="C159" s="112"/>
      <c r="D159" s="18">
        <v>267</v>
      </c>
      <c r="E159" s="72"/>
      <c r="F159" s="68"/>
      <c r="G159" s="74" t="s">
        <v>57</v>
      </c>
      <c r="H159" s="75"/>
      <c r="I159" s="48">
        <v>432</v>
      </c>
      <c r="J159" s="72"/>
      <c r="K159" s="68"/>
      <c r="L159" s="74" t="s">
        <v>57</v>
      </c>
      <c r="M159" s="75"/>
      <c r="N159" s="48">
        <f>4*N5</f>
        <v>340</v>
      </c>
      <c r="O159" s="72"/>
      <c r="P159" s="68"/>
      <c r="Q159" s="74" t="s">
        <v>57</v>
      </c>
      <c r="R159" s="75"/>
      <c r="S159" s="48">
        <v>588</v>
      </c>
      <c r="T159" s="72"/>
    </row>
    <row r="160" spans="1:20" ht="12.75" customHeight="1">
      <c r="A160" s="137"/>
      <c r="B160" s="117" t="s">
        <v>133</v>
      </c>
      <c r="C160" s="118"/>
      <c r="D160" s="22">
        <v>287</v>
      </c>
      <c r="E160" s="73"/>
      <c r="F160" s="69"/>
      <c r="G160" s="76" t="s">
        <v>133</v>
      </c>
      <c r="H160" s="77"/>
      <c r="I160" s="50">
        <f>SUM(I158:I159)</f>
        <v>537</v>
      </c>
      <c r="J160" s="73"/>
      <c r="K160" s="69"/>
      <c r="L160" s="76" t="s">
        <v>133</v>
      </c>
      <c r="M160" s="77"/>
      <c r="N160" s="50">
        <f>SUM(N158:N159)</f>
        <v>440</v>
      </c>
      <c r="O160" s="73"/>
      <c r="P160" s="69"/>
      <c r="Q160" s="76" t="s">
        <v>133</v>
      </c>
      <c r="R160" s="77"/>
      <c r="S160" s="50">
        <f>SUM(S158:S159)</f>
        <v>738</v>
      </c>
      <c r="T160" s="73"/>
    </row>
    <row r="161" spans="1:20" ht="12.75" customHeight="1">
      <c r="A161" s="135">
        <v>42</v>
      </c>
      <c r="B161" s="115" t="s">
        <v>134</v>
      </c>
      <c r="C161" s="115"/>
      <c r="D161" s="14" t="s">
        <v>55</v>
      </c>
      <c r="E161" s="116"/>
      <c r="F161" s="67">
        <v>42</v>
      </c>
      <c r="G161" s="70" t="s">
        <v>134</v>
      </c>
      <c r="H161" s="70"/>
      <c r="I161" s="44" t="s">
        <v>55</v>
      </c>
      <c r="J161" s="71"/>
      <c r="K161" s="67">
        <v>42</v>
      </c>
      <c r="L161" s="70" t="s">
        <v>134</v>
      </c>
      <c r="M161" s="70"/>
      <c r="N161" s="44" t="s">
        <v>55</v>
      </c>
      <c r="O161" s="71"/>
      <c r="P161" s="67">
        <v>42</v>
      </c>
      <c r="Q161" s="70" t="s">
        <v>134</v>
      </c>
      <c r="R161" s="70"/>
      <c r="S161" s="44" t="s">
        <v>55</v>
      </c>
      <c r="T161" s="71"/>
    </row>
    <row r="162" spans="1:20" ht="12.75" customHeight="1">
      <c r="A162" s="136"/>
      <c r="B162" s="111" t="s">
        <v>56</v>
      </c>
      <c r="C162" s="112"/>
      <c r="D162" s="18">
        <v>0</v>
      </c>
      <c r="E162" s="72"/>
      <c r="F162" s="68"/>
      <c r="G162" s="74" t="s">
        <v>56</v>
      </c>
      <c r="H162" s="75"/>
      <c r="I162" s="48">
        <v>52.5</v>
      </c>
      <c r="J162" s="72"/>
      <c r="K162" s="68"/>
      <c r="L162" s="74" t="s">
        <v>56</v>
      </c>
      <c r="M162" s="75"/>
      <c r="N162" s="48">
        <v>50</v>
      </c>
      <c r="O162" s="72"/>
      <c r="P162" s="68"/>
      <c r="Q162" s="74" t="s">
        <v>56</v>
      </c>
      <c r="R162" s="75"/>
      <c r="S162" s="48">
        <v>0</v>
      </c>
      <c r="T162" s="72"/>
    </row>
    <row r="163" spans="1:20" ht="12.75" customHeight="1">
      <c r="A163" s="136"/>
      <c r="B163" s="111" t="s">
        <v>57</v>
      </c>
      <c r="C163" s="112"/>
      <c r="D163" s="18">
        <v>89</v>
      </c>
      <c r="E163" s="72"/>
      <c r="F163" s="68"/>
      <c r="G163" s="74" t="s">
        <v>57</v>
      </c>
      <c r="H163" s="75"/>
      <c r="I163" s="48">
        <v>216</v>
      </c>
      <c r="J163" s="72"/>
      <c r="K163" s="68"/>
      <c r="L163" s="74" t="s">
        <v>57</v>
      </c>
      <c r="M163" s="75"/>
      <c r="N163" s="48">
        <f>2*N5</f>
        <v>170</v>
      </c>
      <c r="O163" s="72"/>
      <c r="P163" s="68"/>
      <c r="Q163" s="74" t="s">
        <v>57</v>
      </c>
      <c r="R163" s="75"/>
      <c r="S163" s="48">
        <v>294</v>
      </c>
      <c r="T163" s="72"/>
    </row>
    <row r="164" spans="1:20" ht="12.75" customHeight="1">
      <c r="A164" s="137"/>
      <c r="B164" s="117" t="s">
        <v>135</v>
      </c>
      <c r="C164" s="118"/>
      <c r="D164" s="22">
        <v>89</v>
      </c>
      <c r="E164" s="73"/>
      <c r="F164" s="69"/>
      <c r="G164" s="76" t="s">
        <v>135</v>
      </c>
      <c r="H164" s="77"/>
      <c r="I164" s="50">
        <f>SUM(I162:I163)</f>
        <v>268.5</v>
      </c>
      <c r="J164" s="73"/>
      <c r="K164" s="69"/>
      <c r="L164" s="76" t="s">
        <v>135</v>
      </c>
      <c r="M164" s="77"/>
      <c r="N164" s="50">
        <f>SUM(N162:N163)</f>
        <v>220</v>
      </c>
      <c r="O164" s="73"/>
      <c r="P164" s="69"/>
      <c r="Q164" s="76" t="s">
        <v>135</v>
      </c>
      <c r="R164" s="77"/>
      <c r="S164" s="50">
        <f>SUM(S162:S163)</f>
        <v>294</v>
      </c>
      <c r="T164" s="73"/>
    </row>
    <row r="165" spans="1:20" ht="12.75" customHeight="1">
      <c r="A165" s="135">
        <v>43</v>
      </c>
      <c r="B165" s="115" t="s">
        <v>136</v>
      </c>
      <c r="C165" s="115"/>
      <c r="D165" s="14" t="s">
        <v>55</v>
      </c>
      <c r="E165" s="116"/>
      <c r="F165" s="67">
        <v>43</v>
      </c>
      <c r="G165" s="70" t="s">
        <v>136</v>
      </c>
      <c r="H165" s="70"/>
      <c r="I165" s="44" t="s">
        <v>55</v>
      </c>
      <c r="J165" s="71"/>
      <c r="K165" s="67">
        <v>43</v>
      </c>
      <c r="L165" s="70" t="s">
        <v>136</v>
      </c>
      <c r="M165" s="70"/>
      <c r="N165" s="44" t="s">
        <v>55</v>
      </c>
      <c r="O165" s="71"/>
      <c r="P165" s="67">
        <v>43</v>
      </c>
      <c r="Q165" s="70" t="s">
        <v>136</v>
      </c>
      <c r="R165" s="70"/>
      <c r="S165" s="44" t="s">
        <v>55</v>
      </c>
      <c r="T165" s="71"/>
    </row>
    <row r="166" spans="1:20" ht="12.75" customHeight="1">
      <c r="A166" s="136"/>
      <c r="B166" s="111" t="s">
        <v>56</v>
      </c>
      <c r="C166" s="112"/>
      <c r="D166" s="18">
        <v>15</v>
      </c>
      <c r="E166" s="72"/>
      <c r="F166" s="68"/>
      <c r="G166" s="74" t="s">
        <v>56</v>
      </c>
      <c r="H166" s="75"/>
      <c r="I166" s="48">
        <v>525</v>
      </c>
      <c r="J166" s="72"/>
      <c r="K166" s="68"/>
      <c r="L166" s="74" t="s">
        <v>56</v>
      </c>
      <c r="M166" s="75"/>
      <c r="N166" s="48">
        <v>500</v>
      </c>
      <c r="O166" s="72"/>
      <c r="P166" s="68"/>
      <c r="Q166" s="74" t="s">
        <v>56</v>
      </c>
      <c r="R166" s="75"/>
      <c r="S166" s="48">
        <v>0</v>
      </c>
      <c r="T166" s="72"/>
    </row>
    <row r="167" spans="1:20" ht="12.75" customHeight="1">
      <c r="A167" s="136"/>
      <c r="B167" s="111" t="s">
        <v>57</v>
      </c>
      <c r="C167" s="112"/>
      <c r="D167" s="18">
        <v>801</v>
      </c>
      <c r="E167" s="72"/>
      <c r="F167" s="68"/>
      <c r="G167" s="74" t="s">
        <v>57</v>
      </c>
      <c r="H167" s="75"/>
      <c r="I167" s="48">
        <v>648</v>
      </c>
      <c r="J167" s="72"/>
      <c r="K167" s="68"/>
      <c r="L167" s="74" t="s">
        <v>57</v>
      </c>
      <c r="M167" s="75"/>
      <c r="N167" s="48">
        <f>6*N5</f>
        <v>510</v>
      </c>
      <c r="O167" s="72"/>
      <c r="P167" s="68"/>
      <c r="Q167" s="74" t="s">
        <v>57</v>
      </c>
      <c r="R167" s="75"/>
      <c r="S167" s="48">
        <v>294</v>
      </c>
      <c r="T167" s="72"/>
    </row>
    <row r="168" spans="1:20" ht="12.75" customHeight="1">
      <c r="A168" s="137"/>
      <c r="B168" s="117" t="s">
        <v>137</v>
      </c>
      <c r="C168" s="118"/>
      <c r="D168" s="22">
        <v>816</v>
      </c>
      <c r="E168" s="73"/>
      <c r="F168" s="69"/>
      <c r="G168" s="76" t="s">
        <v>137</v>
      </c>
      <c r="H168" s="77"/>
      <c r="I168" s="50">
        <f>SUM(I166:I167)</f>
        <v>1173</v>
      </c>
      <c r="J168" s="73"/>
      <c r="K168" s="69"/>
      <c r="L168" s="76" t="s">
        <v>137</v>
      </c>
      <c r="M168" s="77"/>
      <c r="N168" s="50">
        <f>SUM(N166:N167)</f>
        <v>1010</v>
      </c>
      <c r="O168" s="73"/>
      <c r="P168" s="69"/>
      <c r="Q168" s="76" t="s">
        <v>137</v>
      </c>
      <c r="R168" s="77"/>
      <c r="S168" s="50">
        <f>SUM(S166:S167)</f>
        <v>294</v>
      </c>
      <c r="T168" s="73"/>
    </row>
    <row r="169" spans="1:20" ht="12.75" customHeight="1">
      <c r="A169" s="135">
        <v>44</v>
      </c>
      <c r="B169" s="115" t="s">
        <v>138</v>
      </c>
      <c r="C169" s="115"/>
      <c r="D169" s="14" t="s">
        <v>55</v>
      </c>
      <c r="E169" s="116"/>
      <c r="F169" s="67">
        <v>44</v>
      </c>
      <c r="G169" s="70" t="s">
        <v>138</v>
      </c>
      <c r="H169" s="70"/>
      <c r="I169" s="44" t="s">
        <v>55</v>
      </c>
      <c r="J169" s="71"/>
      <c r="K169" s="67">
        <v>44</v>
      </c>
      <c r="L169" s="70" t="s">
        <v>138</v>
      </c>
      <c r="M169" s="70"/>
      <c r="N169" s="44" t="s">
        <v>55</v>
      </c>
      <c r="O169" s="71"/>
      <c r="P169" s="67">
        <v>44</v>
      </c>
      <c r="Q169" s="70" t="s">
        <v>138</v>
      </c>
      <c r="R169" s="70"/>
      <c r="S169" s="44" t="s">
        <v>55</v>
      </c>
      <c r="T169" s="71"/>
    </row>
    <row r="170" spans="1:20" ht="12.75" customHeight="1">
      <c r="A170" s="136"/>
      <c r="B170" s="111" t="s">
        <v>56</v>
      </c>
      <c r="C170" s="112"/>
      <c r="D170" s="18">
        <v>0</v>
      </c>
      <c r="E170" s="72"/>
      <c r="F170" s="68"/>
      <c r="G170" s="74" t="s">
        <v>56</v>
      </c>
      <c r="H170" s="75"/>
      <c r="I170" s="48">
        <v>262.5</v>
      </c>
      <c r="J170" s="72"/>
      <c r="K170" s="68"/>
      <c r="L170" s="74" t="s">
        <v>56</v>
      </c>
      <c r="M170" s="75"/>
      <c r="N170" s="48">
        <v>250</v>
      </c>
      <c r="O170" s="72"/>
      <c r="P170" s="68"/>
      <c r="Q170" s="74" t="s">
        <v>56</v>
      </c>
      <c r="R170" s="75"/>
      <c r="S170" s="48">
        <v>0</v>
      </c>
      <c r="T170" s="72"/>
    </row>
    <row r="171" spans="1:20" ht="12.75" customHeight="1">
      <c r="A171" s="136"/>
      <c r="B171" s="111" t="s">
        <v>57</v>
      </c>
      <c r="C171" s="112"/>
      <c r="D171" s="18">
        <v>0</v>
      </c>
      <c r="E171" s="72"/>
      <c r="F171" s="68"/>
      <c r="G171" s="74" t="s">
        <v>57</v>
      </c>
      <c r="H171" s="75"/>
      <c r="I171" s="48">
        <v>648</v>
      </c>
      <c r="J171" s="72"/>
      <c r="K171" s="68"/>
      <c r="L171" s="74" t="s">
        <v>57</v>
      </c>
      <c r="M171" s="75"/>
      <c r="N171" s="48">
        <f>N5*6</f>
        <v>510</v>
      </c>
      <c r="O171" s="72"/>
      <c r="P171" s="68"/>
      <c r="Q171" s="74" t="s">
        <v>57</v>
      </c>
      <c r="R171" s="75"/>
      <c r="S171" s="48">
        <v>294</v>
      </c>
      <c r="T171" s="72"/>
    </row>
    <row r="172" spans="1:20" ht="12.75" customHeight="1">
      <c r="A172" s="137"/>
      <c r="B172" s="117" t="s">
        <v>139</v>
      </c>
      <c r="C172" s="118"/>
      <c r="D172" s="22">
        <v>0</v>
      </c>
      <c r="E172" s="73"/>
      <c r="F172" s="69"/>
      <c r="G172" s="76" t="s">
        <v>139</v>
      </c>
      <c r="H172" s="77"/>
      <c r="I172" s="50">
        <f>SUM(I170:I171)</f>
        <v>910.5</v>
      </c>
      <c r="J172" s="73"/>
      <c r="K172" s="69"/>
      <c r="L172" s="76" t="s">
        <v>139</v>
      </c>
      <c r="M172" s="77"/>
      <c r="N172" s="50">
        <f>SUM(N170:N171)</f>
        <v>760</v>
      </c>
      <c r="O172" s="73"/>
      <c r="P172" s="69"/>
      <c r="Q172" s="76" t="s">
        <v>139</v>
      </c>
      <c r="R172" s="77"/>
      <c r="S172" s="50">
        <f>SUM(S170:S171)</f>
        <v>294</v>
      </c>
      <c r="T172" s="73"/>
    </row>
    <row r="173" spans="1:20" ht="12.75" customHeight="1">
      <c r="A173" s="135">
        <v>45</v>
      </c>
      <c r="B173" s="115" t="s">
        <v>140</v>
      </c>
      <c r="C173" s="115"/>
      <c r="D173" s="14" t="s">
        <v>55</v>
      </c>
      <c r="E173" s="116"/>
      <c r="F173" s="67">
        <v>45</v>
      </c>
      <c r="G173" s="70" t="s">
        <v>140</v>
      </c>
      <c r="H173" s="70"/>
      <c r="I173" s="44" t="s">
        <v>55</v>
      </c>
      <c r="J173" s="71"/>
      <c r="K173" s="67">
        <v>45</v>
      </c>
      <c r="L173" s="70" t="s">
        <v>140</v>
      </c>
      <c r="M173" s="70"/>
      <c r="N173" s="44" t="s">
        <v>55</v>
      </c>
      <c r="O173" s="71"/>
      <c r="P173" s="67">
        <v>45</v>
      </c>
      <c r="Q173" s="70" t="s">
        <v>140</v>
      </c>
      <c r="R173" s="70"/>
      <c r="S173" s="44" t="s">
        <v>55</v>
      </c>
      <c r="T173" s="71"/>
    </row>
    <row r="174" spans="1:20" ht="12.75" customHeight="1">
      <c r="A174" s="136"/>
      <c r="B174" s="111" t="s">
        <v>56</v>
      </c>
      <c r="C174" s="112"/>
      <c r="D174" s="18">
        <v>130</v>
      </c>
      <c r="E174" s="72"/>
      <c r="F174" s="68"/>
      <c r="G174" s="74" t="s">
        <v>56</v>
      </c>
      <c r="H174" s="75"/>
      <c r="I174" s="48">
        <v>525</v>
      </c>
      <c r="J174" s="72"/>
      <c r="K174" s="68"/>
      <c r="L174" s="74" t="s">
        <v>56</v>
      </c>
      <c r="M174" s="75"/>
      <c r="N174" s="48">
        <v>500</v>
      </c>
      <c r="O174" s="72"/>
      <c r="P174" s="68"/>
      <c r="Q174" s="74" t="s">
        <v>56</v>
      </c>
      <c r="R174" s="75"/>
      <c r="S174" s="48">
        <v>2000</v>
      </c>
      <c r="T174" s="72"/>
    </row>
    <row r="175" spans="1:20" ht="12.75" customHeight="1">
      <c r="A175" s="136"/>
      <c r="B175" s="111" t="s">
        <v>57</v>
      </c>
      <c r="C175" s="112"/>
      <c r="D175" s="18">
        <v>1246</v>
      </c>
      <c r="E175" s="72"/>
      <c r="F175" s="68"/>
      <c r="G175" s="74" t="s">
        <v>57</v>
      </c>
      <c r="H175" s="75"/>
      <c r="I175" s="48">
        <v>648</v>
      </c>
      <c r="J175" s="72"/>
      <c r="K175" s="68"/>
      <c r="L175" s="74" t="s">
        <v>57</v>
      </c>
      <c r="M175" s="75"/>
      <c r="N175" s="48">
        <f>12*N5</f>
        <v>1020</v>
      </c>
      <c r="O175" s="72"/>
      <c r="P175" s="68"/>
      <c r="Q175" s="74" t="s">
        <v>57</v>
      </c>
      <c r="R175" s="75"/>
      <c r="S175" s="48">
        <v>3660</v>
      </c>
      <c r="T175" s="72"/>
    </row>
    <row r="176" spans="1:20" ht="12.75" customHeight="1">
      <c r="A176" s="137"/>
      <c r="B176" s="117" t="s">
        <v>141</v>
      </c>
      <c r="C176" s="118"/>
      <c r="D176" s="22">
        <v>1376</v>
      </c>
      <c r="E176" s="73"/>
      <c r="F176" s="69"/>
      <c r="G176" s="76" t="s">
        <v>141</v>
      </c>
      <c r="H176" s="77"/>
      <c r="I176" s="50">
        <f>SUM(I174:I175)</f>
        <v>1173</v>
      </c>
      <c r="J176" s="73"/>
      <c r="K176" s="69"/>
      <c r="L176" s="76" t="s">
        <v>141</v>
      </c>
      <c r="M176" s="77"/>
      <c r="N176" s="50">
        <f>SUM(N174:N175)</f>
        <v>1520</v>
      </c>
      <c r="O176" s="73"/>
      <c r="P176" s="69"/>
      <c r="Q176" s="76" t="s">
        <v>141</v>
      </c>
      <c r="R176" s="77"/>
      <c r="S176" s="50">
        <f>SUM(S174:S175)</f>
        <v>5660</v>
      </c>
      <c r="T176" s="73"/>
    </row>
    <row r="177" spans="1:20" ht="12.75" customHeight="1">
      <c r="A177" s="135">
        <v>46</v>
      </c>
      <c r="B177" s="115" t="s">
        <v>142</v>
      </c>
      <c r="C177" s="115"/>
      <c r="D177" s="14" t="s">
        <v>55</v>
      </c>
      <c r="E177" s="116"/>
      <c r="F177" s="67">
        <v>46</v>
      </c>
      <c r="G177" s="70" t="s">
        <v>142</v>
      </c>
      <c r="H177" s="70"/>
      <c r="I177" s="44" t="s">
        <v>55</v>
      </c>
      <c r="J177" s="71"/>
      <c r="K177" s="67">
        <v>46</v>
      </c>
      <c r="L177" s="70" t="s">
        <v>142</v>
      </c>
      <c r="M177" s="70"/>
      <c r="N177" s="44" t="s">
        <v>55</v>
      </c>
      <c r="O177" s="71"/>
      <c r="P177" s="67">
        <v>46</v>
      </c>
      <c r="Q177" s="70" t="s">
        <v>142</v>
      </c>
      <c r="R177" s="70"/>
      <c r="S177" s="44" t="s">
        <v>55</v>
      </c>
      <c r="T177" s="71"/>
    </row>
    <row r="178" spans="1:20" ht="12.75" customHeight="1">
      <c r="A178" s="136"/>
      <c r="B178" s="111" t="s">
        <v>56</v>
      </c>
      <c r="C178" s="112"/>
      <c r="D178" s="18">
        <v>340</v>
      </c>
      <c r="E178" s="72"/>
      <c r="F178" s="68"/>
      <c r="G178" s="74" t="s">
        <v>56</v>
      </c>
      <c r="H178" s="75"/>
      <c r="I178" s="48">
        <v>262.5</v>
      </c>
      <c r="J178" s="72"/>
      <c r="K178" s="68"/>
      <c r="L178" s="74" t="s">
        <v>56</v>
      </c>
      <c r="M178" s="75"/>
      <c r="N178" s="48">
        <v>250</v>
      </c>
      <c r="O178" s="72"/>
      <c r="P178" s="68"/>
      <c r="Q178" s="74" t="s">
        <v>56</v>
      </c>
      <c r="R178" s="75"/>
      <c r="S178" s="48">
        <v>1000</v>
      </c>
      <c r="T178" s="72"/>
    </row>
    <row r="179" spans="1:20" ht="12.75" customHeight="1">
      <c r="A179" s="136"/>
      <c r="B179" s="111" t="s">
        <v>57</v>
      </c>
      <c r="C179" s="112"/>
      <c r="D179" s="18">
        <v>1157</v>
      </c>
      <c r="E179" s="72"/>
      <c r="F179" s="68"/>
      <c r="G179" s="74" t="s">
        <v>57</v>
      </c>
      <c r="H179" s="75"/>
      <c r="I179" s="48">
        <v>648</v>
      </c>
      <c r="J179" s="72"/>
      <c r="K179" s="68"/>
      <c r="L179" s="74" t="s">
        <v>57</v>
      </c>
      <c r="M179" s="75"/>
      <c r="N179" s="48">
        <f>6*N5</f>
        <v>510</v>
      </c>
      <c r="O179" s="72"/>
      <c r="P179" s="68"/>
      <c r="Q179" s="74" t="s">
        <v>57</v>
      </c>
      <c r="R179" s="75"/>
      <c r="S179" s="48">
        <v>750</v>
      </c>
      <c r="T179" s="72"/>
    </row>
    <row r="180" spans="1:20" ht="12.75" customHeight="1">
      <c r="A180" s="137"/>
      <c r="B180" s="117" t="s">
        <v>143</v>
      </c>
      <c r="C180" s="118"/>
      <c r="D180" s="22">
        <v>1497</v>
      </c>
      <c r="E180" s="73"/>
      <c r="F180" s="69"/>
      <c r="G180" s="76" t="s">
        <v>143</v>
      </c>
      <c r="H180" s="77"/>
      <c r="I180" s="50">
        <f>SUM(I178:I179)</f>
        <v>910.5</v>
      </c>
      <c r="J180" s="73"/>
      <c r="K180" s="69"/>
      <c r="L180" s="76" t="s">
        <v>143</v>
      </c>
      <c r="M180" s="77"/>
      <c r="N180" s="50">
        <f>SUM(N178:N179)</f>
        <v>760</v>
      </c>
      <c r="O180" s="73"/>
      <c r="P180" s="69"/>
      <c r="Q180" s="76" t="s">
        <v>143</v>
      </c>
      <c r="R180" s="77"/>
      <c r="S180" s="50">
        <f>SUM(S178:S179)</f>
        <v>1750</v>
      </c>
      <c r="T180" s="73"/>
    </row>
    <row r="181" spans="1:20" ht="12.75" customHeight="1">
      <c r="A181" s="135">
        <v>47</v>
      </c>
      <c r="B181" s="115" t="s">
        <v>144</v>
      </c>
      <c r="C181" s="115"/>
      <c r="D181" s="14" t="s">
        <v>55</v>
      </c>
      <c r="E181" s="116"/>
      <c r="F181" s="67">
        <v>47</v>
      </c>
      <c r="G181" s="70" t="s">
        <v>144</v>
      </c>
      <c r="H181" s="70"/>
      <c r="I181" s="44" t="s">
        <v>55</v>
      </c>
      <c r="J181" s="71"/>
      <c r="K181" s="67">
        <v>47</v>
      </c>
      <c r="L181" s="70" t="s">
        <v>144</v>
      </c>
      <c r="M181" s="70"/>
      <c r="N181" s="44" t="s">
        <v>55</v>
      </c>
      <c r="O181" s="71"/>
      <c r="P181" s="67">
        <v>47</v>
      </c>
      <c r="Q181" s="70" t="s">
        <v>144</v>
      </c>
      <c r="R181" s="70"/>
      <c r="S181" s="44" t="s">
        <v>55</v>
      </c>
      <c r="T181" s="71"/>
    </row>
    <row r="182" spans="1:20" ht="12.75" customHeight="1">
      <c r="A182" s="136"/>
      <c r="B182" s="138" t="s">
        <v>56</v>
      </c>
      <c r="C182" s="139"/>
      <c r="D182" s="28">
        <v>0</v>
      </c>
      <c r="E182" s="72"/>
      <c r="F182" s="68"/>
      <c r="G182" s="74" t="s">
        <v>56</v>
      </c>
      <c r="H182" s="75"/>
      <c r="I182" s="48">
        <v>525</v>
      </c>
      <c r="J182" s="72"/>
      <c r="K182" s="68"/>
      <c r="L182" s="74" t="s">
        <v>56</v>
      </c>
      <c r="M182" s="75"/>
      <c r="N182" s="48">
        <v>500</v>
      </c>
      <c r="O182" s="72"/>
      <c r="P182" s="68"/>
      <c r="Q182" s="74" t="s">
        <v>56</v>
      </c>
      <c r="R182" s="75"/>
      <c r="S182" s="48">
        <v>1000</v>
      </c>
      <c r="T182" s="72"/>
    </row>
    <row r="183" spans="1:20" ht="12.75" customHeight="1">
      <c r="A183" s="136"/>
      <c r="B183" s="138" t="s">
        <v>57</v>
      </c>
      <c r="C183" s="139"/>
      <c r="D183" s="28">
        <v>0</v>
      </c>
      <c r="E183" s="72"/>
      <c r="F183" s="68"/>
      <c r="G183" s="74" t="s">
        <v>57</v>
      </c>
      <c r="H183" s="75"/>
      <c r="I183" s="48">
        <v>1296</v>
      </c>
      <c r="J183" s="72"/>
      <c r="K183" s="68"/>
      <c r="L183" s="74" t="s">
        <v>57</v>
      </c>
      <c r="M183" s="75"/>
      <c r="N183" s="48">
        <f>12*N5</f>
        <v>1020</v>
      </c>
      <c r="O183" s="72"/>
      <c r="P183" s="68"/>
      <c r="Q183" s="74" t="s">
        <v>57</v>
      </c>
      <c r="R183" s="75"/>
      <c r="S183" s="48">
        <v>750</v>
      </c>
      <c r="T183" s="72"/>
    </row>
    <row r="184" spans="1:20" ht="12.75" customHeight="1">
      <c r="A184" s="137"/>
      <c r="B184" s="117" t="s">
        <v>145</v>
      </c>
      <c r="C184" s="118"/>
      <c r="D184" s="22">
        <v>0</v>
      </c>
      <c r="E184" s="73"/>
      <c r="F184" s="69"/>
      <c r="G184" s="76" t="s">
        <v>145</v>
      </c>
      <c r="H184" s="77"/>
      <c r="I184" s="50">
        <f>SUM(I182:I183)</f>
        <v>1821</v>
      </c>
      <c r="J184" s="73"/>
      <c r="K184" s="69"/>
      <c r="L184" s="76" t="s">
        <v>145</v>
      </c>
      <c r="M184" s="77"/>
      <c r="N184" s="50">
        <f>SUM(N182:N183)</f>
        <v>1520</v>
      </c>
      <c r="O184" s="73"/>
      <c r="P184" s="69"/>
      <c r="Q184" s="76" t="s">
        <v>145</v>
      </c>
      <c r="R184" s="77"/>
      <c r="S184" s="50">
        <f>SUM(S182:S183)</f>
        <v>1750</v>
      </c>
      <c r="T184" s="73"/>
    </row>
    <row r="185" spans="1:20" ht="12.75" customHeight="1">
      <c r="A185" s="135">
        <v>48</v>
      </c>
      <c r="B185" s="115" t="s">
        <v>146</v>
      </c>
      <c r="C185" s="115"/>
      <c r="D185" s="14" t="s">
        <v>55</v>
      </c>
      <c r="E185" s="116"/>
      <c r="F185" s="67">
        <v>48</v>
      </c>
      <c r="G185" s="70" t="s">
        <v>146</v>
      </c>
      <c r="H185" s="70"/>
      <c r="I185" s="44" t="s">
        <v>55</v>
      </c>
      <c r="J185" s="71"/>
      <c r="K185" s="67">
        <v>48</v>
      </c>
      <c r="L185" s="70" t="s">
        <v>146</v>
      </c>
      <c r="M185" s="70"/>
      <c r="N185" s="44" t="s">
        <v>55</v>
      </c>
      <c r="O185" s="71"/>
      <c r="P185" s="67">
        <v>48</v>
      </c>
      <c r="Q185" s="70" t="s">
        <v>146</v>
      </c>
      <c r="R185" s="70"/>
      <c r="S185" s="44" t="s">
        <v>55</v>
      </c>
      <c r="T185" s="71"/>
    </row>
    <row r="186" spans="1:20" ht="12.75" customHeight="1">
      <c r="A186" s="136"/>
      <c r="B186" s="111" t="s">
        <v>56</v>
      </c>
      <c r="C186" s="112"/>
      <c r="D186" s="18">
        <v>0</v>
      </c>
      <c r="E186" s="72"/>
      <c r="F186" s="68"/>
      <c r="G186" s="74" t="s">
        <v>56</v>
      </c>
      <c r="H186" s="75"/>
      <c r="I186" s="48">
        <v>525</v>
      </c>
      <c r="J186" s="72"/>
      <c r="K186" s="68"/>
      <c r="L186" s="74" t="s">
        <v>56</v>
      </c>
      <c r="M186" s="75"/>
      <c r="N186" s="48">
        <v>500</v>
      </c>
      <c r="O186" s="72"/>
      <c r="P186" s="68"/>
      <c r="Q186" s="74" t="s">
        <v>56</v>
      </c>
      <c r="R186" s="75"/>
      <c r="S186" s="48" t="s">
        <v>292</v>
      </c>
      <c r="T186" s="72"/>
    </row>
    <row r="187" spans="1:20" ht="12.75" customHeight="1">
      <c r="A187" s="136"/>
      <c r="B187" s="111" t="s">
        <v>57</v>
      </c>
      <c r="C187" s="112"/>
      <c r="D187" s="18">
        <v>178</v>
      </c>
      <c r="E187" s="72"/>
      <c r="F187" s="68"/>
      <c r="G187" s="74" t="s">
        <v>57</v>
      </c>
      <c r="H187" s="75"/>
      <c r="I187" s="48">
        <v>1296</v>
      </c>
      <c r="J187" s="72"/>
      <c r="K187" s="68"/>
      <c r="L187" s="74" t="s">
        <v>57</v>
      </c>
      <c r="M187" s="75"/>
      <c r="N187" s="48">
        <f>12*N5</f>
        <v>1020</v>
      </c>
      <c r="O187" s="72"/>
      <c r="P187" s="68"/>
      <c r="Q187" s="74" t="s">
        <v>57</v>
      </c>
      <c r="R187" s="75"/>
      <c r="S187" s="48" t="s">
        <v>292</v>
      </c>
      <c r="T187" s="72"/>
    </row>
    <row r="188" spans="1:20" ht="12.75" customHeight="1" thickBot="1">
      <c r="A188" s="137"/>
      <c r="B188" s="117" t="s">
        <v>147</v>
      </c>
      <c r="C188" s="118"/>
      <c r="D188" s="22">
        <v>178</v>
      </c>
      <c r="E188" s="73"/>
      <c r="F188" s="69"/>
      <c r="G188" s="76" t="s">
        <v>147</v>
      </c>
      <c r="H188" s="77"/>
      <c r="I188" s="50">
        <f>SUM(I186:I187)</f>
        <v>1821</v>
      </c>
      <c r="J188" s="73"/>
      <c r="K188" s="69"/>
      <c r="L188" s="76" t="s">
        <v>147</v>
      </c>
      <c r="M188" s="77"/>
      <c r="N188" s="50">
        <f>SUM(N186:N187)</f>
        <v>1520</v>
      </c>
      <c r="O188" s="73"/>
      <c r="P188" s="69"/>
      <c r="Q188" s="76" t="s">
        <v>147</v>
      </c>
      <c r="R188" s="77"/>
      <c r="S188" s="50">
        <f>SUM(S186:S187)</f>
        <v>0</v>
      </c>
      <c r="T188" s="73"/>
    </row>
    <row r="189" spans="1:20" ht="12.75" customHeight="1" thickBot="1" thickTop="1">
      <c r="A189" s="20"/>
      <c r="B189" s="21" t="s">
        <v>148</v>
      </c>
      <c r="C189" s="21" t="s">
        <v>149</v>
      </c>
      <c r="D189" s="23"/>
      <c r="E189" s="24"/>
      <c r="F189" s="55"/>
      <c r="G189" s="56" t="s">
        <v>148</v>
      </c>
      <c r="H189" s="56" t="s">
        <v>149</v>
      </c>
      <c r="I189" s="57"/>
      <c r="J189" s="58"/>
      <c r="K189" s="55"/>
      <c r="L189" s="56" t="s">
        <v>148</v>
      </c>
      <c r="M189" s="56" t="s">
        <v>149</v>
      </c>
      <c r="N189" s="57"/>
      <c r="O189" s="58"/>
      <c r="P189" s="55"/>
      <c r="Q189" s="56" t="s">
        <v>148</v>
      </c>
      <c r="R189" s="56" t="s">
        <v>149</v>
      </c>
      <c r="S189" s="57"/>
      <c r="T189" s="58"/>
    </row>
    <row r="190" spans="1:20" ht="12.75" customHeight="1" thickTop="1">
      <c r="A190" s="142" t="s">
        <v>150</v>
      </c>
      <c r="B190" s="143"/>
      <c r="C190" s="143"/>
      <c r="D190" s="143"/>
      <c r="E190" s="144"/>
      <c r="F190" s="64" t="s">
        <v>150</v>
      </c>
      <c r="G190" s="65"/>
      <c r="H190" s="65"/>
      <c r="I190" s="65"/>
      <c r="J190" s="66"/>
      <c r="K190" s="64" t="s">
        <v>150</v>
      </c>
      <c r="L190" s="65"/>
      <c r="M190" s="65"/>
      <c r="N190" s="65"/>
      <c r="O190" s="66"/>
      <c r="P190" s="64" t="s">
        <v>150</v>
      </c>
      <c r="Q190" s="65"/>
      <c r="R190" s="65"/>
      <c r="S190" s="65"/>
      <c r="T190" s="66"/>
    </row>
  </sheetData>
  <sheetProtection/>
  <mergeCells count="1120">
    <mergeCell ref="B180:C180"/>
    <mergeCell ref="A173:A176"/>
    <mergeCell ref="B173:C173"/>
    <mergeCell ref="E173:E176"/>
    <mergeCell ref="B174:C174"/>
    <mergeCell ref="B175:C175"/>
    <mergeCell ref="B176:C176"/>
    <mergeCell ref="A177:A180"/>
    <mergeCell ref="B177:C177"/>
    <mergeCell ref="E177:E180"/>
    <mergeCell ref="A169:A172"/>
    <mergeCell ref="B169:C169"/>
    <mergeCell ref="E169:E172"/>
    <mergeCell ref="B170:C170"/>
    <mergeCell ref="B171:C171"/>
    <mergeCell ref="B172:C172"/>
    <mergeCell ref="A165:A168"/>
    <mergeCell ref="B165:C165"/>
    <mergeCell ref="E165:E168"/>
    <mergeCell ref="B166:C166"/>
    <mergeCell ref="B167:C167"/>
    <mergeCell ref="B168:C168"/>
    <mergeCell ref="A161:A164"/>
    <mergeCell ref="B161:C161"/>
    <mergeCell ref="E161:E164"/>
    <mergeCell ref="B162:C162"/>
    <mergeCell ref="B163:C163"/>
    <mergeCell ref="B164:C164"/>
    <mergeCell ref="A157:A160"/>
    <mergeCell ref="B157:C157"/>
    <mergeCell ref="E157:E160"/>
    <mergeCell ref="B158:C158"/>
    <mergeCell ref="B159:C159"/>
    <mergeCell ref="B160:C160"/>
    <mergeCell ref="B144:C144"/>
    <mergeCell ref="A145:A148"/>
    <mergeCell ref="B145:C145"/>
    <mergeCell ref="E145:E148"/>
    <mergeCell ref="B146:C146"/>
    <mergeCell ref="B147:C147"/>
    <mergeCell ref="B148:C148"/>
    <mergeCell ref="A153:A156"/>
    <mergeCell ref="B153:C153"/>
    <mergeCell ref="E153:E156"/>
    <mergeCell ref="B154:C154"/>
    <mergeCell ref="B155:C155"/>
    <mergeCell ref="B156:C156"/>
    <mergeCell ref="A149:A152"/>
    <mergeCell ref="B149:C149"/>
    <mergeCell ref="E149:E152"/>
    <mergeCell ref="B150:C150"/>
    <mergeCell ref="B151:C151"/>
    <mergeCell ref="B152:C152"/>
    <mergeCell ref="A128:A131"/>
    <mergeCell ref="B128:C128"/>
    <mergeCell ref="E128:E131"/>
    <mergeCell ref="B129:C129"/>
    <mergeCell ref="B130:C130"/>
    <mergeCell ref="B131:C131"/>
    <mergeCell ref="A124:A127"/>
    <mergeCell ref="B124:C124"/>
    <mergeCell ref="E124:E127"/>
    <mergeCell ref="B125:C125"/>
    <mergeCell ref="B126:C126"/>
    <mergeCell ref="B127:C127"/>
    <mergeCell ref="A120:A123"/>
    <mergeCell ref="B120:C120"/>
    <mergeCell ref="E120:E123"/>
    <mergeCell ref="B121:C121"/>
    <mergeCell ref="B122:C122"/>
    <mergeCell ref="B123:C123"/>
    <mergeCell ref="A116:A119"/>
    <mergeCell ref="B116:C116"/>
    <mergeCell ref="E116:E119"/>
    <mergeCell ref="B117:C117"/>
    <mergeCell ref="B118:C118"/>
    <mergeCell ref="B119:C119"/>
    <mergeCell ref="A112:A115"/>
    <mergeCell ref="B112:C112"/>
    <mergeCell ref="E112:E115"/>
    <mergeCell ref="B113:C113"/>
    <mergeCell ref="B114:C114"/>
    <mergeCell ref="B115:C115"/>
    <mergeCell ref="A108:A111"/>
    <mergeCell ref="B108:C108"/>
    <mergeCell ref="E108:E111"/>
    <mergeCell ref="B109:C109"/>
    <mergeCell ref="B110:C110"/>
    <mergeCell ref="B111:C111"/>
    <mergeCell ref="A104:A107"/>
    <mergeCell ref="B104:C104"/>
    <mergeCell ref="E104:E107"/>
    <mergeCell ref="B105:C105"/>
    <mergeCell ref="B106:C106"/>
    <mergeCell ref="B107:C107"/>
    <mergeCell ref="A100:A103"/>
    <mergeCell ref="B100:C100"/>
    <mergeCell ref="E100:E103"/>
    <mergeCell ref="B101:C101"/>
    <mergeCell ref="B102:C102"/>
    <mergeCell ref="B103:C103"/>
    <mergeCell ref="A96:A99"/>
    <mergeCell ref="B96:C96"/>
    <mergeCell ref="E96:E99"/>
    <mergeCell ref="B97:C97"/>
    <mergeCell ref="B98:C98"/>
    <mergeCell ref="B99:C99"/>
    <mergeCell ref="A92:A95"/>
    <mergeCell ref="B92:C92"/>
    <mergeCell ref="E92:E95"/>
    <mergeCell ref="B93:C93"/>
    <mergeCell ref="B94:C94"/>
    <mergeCell ref="B95:C95"/>
    <mergeCell ref="A88:A91"/>
    <mergeCell ref="B88:C88"/>
    <mergeCell ref="E88:E91"/>
    <mergeCell ref="B89:C89"/>
    <mergeCell ref="B90:C90"/>
    <mergeCell ref="B91:C91"/>
    <mergeCell ref="A84:A87"/>
    <mergeCell ref="B84:C84"/>
    <mergeCell ref="E84:E87"/>
    <mergeCell ref="B85:C85"/>
    <mergeCell ref="B86:C86"/>
    <mergeCell ref="B87:C87"/>
    <mergeCell ref="A80:A83"/>
    <mergeCell ref="B80:C80"/>
    <mergeCell ref="E80:E83"/>
    <mergeCell ref="B81:C81"/>
    <mergeCell ref="B82:C82"/>
    <mergeCell ref="B83:C83"/>
    <mergeCell ref="A76:A79"/>
    <mergeCell ref="B76:C76"/>
    <mergeCell ref="E76:E79"/>
    <mergeCell ref="B77:C77"/>
    <mergeCell ref="B78:C78"/>
    <mergeCell ref="B79:C79"/>
    <mergeCell ref="A72:A75"/>
    <mergeCell ref="B72:C72"/>
    <mergeCell ref="E72:E75"/>
    <mergeCell ref="B73:C73"/>
    <mergeCell ref="B74:C74"/>
    <mergeCell ref="B75:C75"/>
    <mergeCell ref="A68:A71"/>
    <mergeCell ref="B68:C68"/>
    <mergeCell ref="E68:E71"/>
    <mergeCell ref="B69:C69"/>
    <mergeCell ref="B70:C70"/>
    <mergeCell ref="B71:C71"/>
    <mergeCell ref="A64:A67"/>
    <mergeCell ref="B64:C64"/>
    <mergeCell ref="E64:E67"/>
    <mergeCell ref="B65:C65"/>
    <mergeCell ref="B66:C66"/>
    <mergeCell ref="B67:C67"/>
    <mergeCell ref="A60:A63"/>
    <mergeCell ref="B60:C60"/>
    <mergeCell ref="E60:E63"/>
    <mergeCell ref="B61:C61"/>
    <mergeCell ref="B62:C62"/>
    <mergeCell ref="B63:C63"/>
    <mergeCell ref="A56:A59"/>
    <mergeCell ref="B56:C56"/>
    <mergeCell ref="E56:E59"/>
    <mergeCell ref="B57:C57"/>
    <mergeCell ref="B58:C58"/>
    <mergeCell ref="B59:C59"/>
    <mergeCell ref="A52:A55"/>
    <mergeCell ref="B52:C52"/>
    <mergeCell ref="E52:E55"/>
    <mergeCell ref="B53:C53"/>
    <mergeCell ref="B54:C54"/>
    <mergeCell ref="B55:C55"/>
    <mergeCell ref="A48:A51"/>
    <mergeCell ref="B48:C48"/>
    <mergeCell ref="E48:E51"/>
    <mergeCell ref="B49:C49"/>
    <mergeCell ref="B50:C50"/>
    <mergeCell ref="B51:C51"/>
    <mergeCell ref="A44:A47"/>
    <mergeCell ref="B44:C44"/>
    <mergeCell ref="E44:E47"/>
    <mergeCell ref="B45:C45"/>
    <mergeCell ref="B46:C46"/>
    <mergeCell ref="B47:C47"/>
    <mergeCell ref="A40:A43"/>
    <mergeCell ref="B40:C40"/>
    <mergeCell ref="E40:E43"/>
    <mergeCell ref="B41:C41"/>
    <mergeCell ref="B42:C42"/>
    <mergeCell ref="B43:C43"/>
    <mergeCell ref="A36:A39"/>
    <mergeCell ref="B36:C36"/>
    <mergeCell ref="E36:E39"/>
    <mergeCell ref="B37:C37"/>
    <mergeCell ref="B38:C38"/>
    <mergeCell ref="B39:C39"/>
    <mergeCell ref="B24:C24"/>
    <mergeCell ref="B25:C25"/>
    <mergeCell ref="B26:C26"/>
    <mergeCell ref="B27:C27"/>
    <mergeCell ref="A28:A31"/>
    <mergeCell ref="B28:C28"/>
    <mergeCell ref="E28:E31"/>
    <mergeCell ref="A32:A35"/>
    <mergeCell ref="B32:C32"/>
    <mergeCell ref="E32:E35"/>
    <mergeCell ref="B33:C33"/>
    <mergeCell ref="B34:C34"/>
    <mergeCell ref="B35:C35"/>
    <mergeCell ref="B29:C29"/>
    <mergeCell ref="B30:C30"/>
    <mergeCell ref="B31:C31"/>
    <mergeCell ref="B178:C178"/>
    <mergeCell ref="B179:C179"/>
    <mergeCell ref="A12:A15"/>
    <mergeCell ref="B12:C12"/>
    <mergeCell ref="E12:E15"/>
    <mergeCell ref="B13:C13"/>
    <mergeCell ref="B14:C14"/>
    <mergeCell ref="A132:A135"/>
    <mergeCell ref="B132:C132"/>
    <mergeCell ref="E132:E135"/>
    <mergeCell ref="B15:C15"/>
    <mergeCell ref="A20:A23"/>
    <mergeCell ref="B20:C20"/>
    <mergeCell ref="E20:E23"/>
    <mergeCell ref="B21:C21"/>
    <mergeCell ref="B22:C22"/>
    <mergeCell ref="B23:C23"/>
    <mergeCell ref="A16:A19"/>
    <mergeCell ref="B16:C16"/>
    <mergeCell ref="E16:E19"/>
    <mergeCell ref="B17:C17"/>
    <mergeCell ref="B18:C18"/>
    <mergeCell ref="B19:C19"/>
    <mergeCell ref="A24:A27"/>
    <mergeCell ref="A190:E190"/>
    <mergeCell ref="A185:A188"/>
    <mergeCell ref="B185:C185"/>
    <mergeCell ref="E185:E188"/>
    <mergeCell ref="B186:C186"/>
    <mergeCell ref="B187:C187"/>
    <mergeCell ref="B188:C188"/>
    <mergeCell ref="A181:A184"/>
    <mergeCell ref="B181:C181"/>
    <mergeCell ref="E181:E184"/>
    <mergeCell ref="B182:C182"/>
    <mergeCell ref="B183:C183"/>
    <mergeCell ref="B184:C184"/>
    <mergeCell ref="E136:E139"/>
    <mergeCell ref="B137:C137"/>
    <mergeCell ref="B138:C138"/>
    <mergeCell ref="B139:C139"/>
    <mergeCell ref="A140:A143"/>
    <mergeCell ref="B140:C140"/>
    <mergeCell ref="E140:E143"/>
    <mergeCell ref="B133:C133"/>
    <mergeCell ref="B134:C134"/>
    <mergeCell ref="B135:C135"/>
    <mergeCell ref="B142:C142"/>
    <mergeCell ref="B143:C143"/>
    <mergeCell ref="A136:A139"/>
    <mergeCell ref="B136:C136"/>
    <mergeCell ref="B141:C141"/>
    <mergeCell ref="E8:E11"/>
    <mergeCell ref="B9:C9"/>
    <mergeCell ref="B10:C10"/>
    <mergeCell ref="B11:C11"/>
    <mergeCell ref="A1:E1"/>
    <mergeCell ref="A2:E2"/>
    <mergeCell ref="A3:B3"/>
    <mergeCell ref="C3:E3"/>
    <mergeCell ref="B4:C4"/>
    <mergeCell ref="D4:E4"/>
    <mergeCell ref="B5:C5"/>
    <mergeCell ref="B6:C6"/>
    <mergeCell ref="B7:C7"/>
    <mergeCell ref="A8:A11"/>
    <mergeCell ref="B8:C8"/>
    <mergeCell ref="F1:J1"/>
    <mergeCell ref="F2:J2"/>
    <mergeCell ref="F3:G3"/>
    <mergeCell ref="H3:J3"/>
    <mergeCell ref="G4:H4"/>
    <mergeCell ref="I4:J4"/>
    <mergeCell ref="G5:H5"/>
    <mergeCell ref="G6:H6"/>
    <mergeCell ref="G7:H7"/>
    <mergeCell ref="F8:F11"/>
    <mergeCell ref="G8:H8"/>
    <mergeCell ref="J8:J11"/>
    <mergeCell ref="G9:H9"/>
    <mergeCell ref="G10:H10"/>
    <mergeCell ref="G11:H11"/>
    <mergeCell ref="F12:F15"/>
    <mergeCell ref="G12:H12"/>
    <mergeCell ref="J12:J15"/>
    <mergeCell ref="G13:H13"/>
    <mergeCell ref="G14:H14"/>
    <mergeCell ref="G15:H15"/>
    <mergeCell ref="F16:F19"/>
    <mergeCell ref="G16:H16"/>
    <mergeCell ref="J16:J19"/>
    <mergeCell ref="G17:H17"/>
    <mergeCell ref="G18:H18"/>
    <mergeCell ref="G19:H19"/>
    <mergeCell ref="F20:F23"/>
    <mergeCell ref="G20:H20"/>
    <mergeCell ref="J20:J23"/>
    <mergeCell ref="G21:H21"/>
    <mergeCell ref="G22:H22"/>
    <mergeCell ref="G23:H23"/>
    <mergeCell ref="F24:F27"/>
    <mergeCell ref="G24:H24"/>
    <mergeCell ref="G25:H25"/>
    <mergeCell ref="G26:H26"/>
    <mergeCell ref="G27:H27"/>
    <mergeCell ref="F28:F31"/>
    <mergeCell ref="G28:H28"/>
    <mergeCell ref="J28:J31"/>
    <mergeCell ref="G29:H29"/>
    <mergeCell ref="G30:H30"/>
    <mergeCell ref="G31:H31"/>
    <mergeCell ref="F32:F35"/>
    <mergeCell ref="G32:H32"/>
    <mergeCell ref="J32:J35"/>
    <mergeCell ref="G33:H33"/>
    <mergeCell ref="G34:H34"/>
    <mergeCell ref="G35:H35"/>
    <mergeCell ref="F36:F39"/>
    <mergeCell ref="G36:H36"/>
    <mergeCell ref="J36:J39"/>
    <mergeCell ref="G37:H37"/>
    <mergeCell ref="G38:H38"/>
    <mergeCell ref="G39:H39"/>
    <mergeCell ref="F40:F43"/>
    <mergeCell ref="G40:H40"/>
    <mergeCell ref="J40:J43"/>
    <mergeCell ref="G41:H41"/>
    <mergeCell ref="G42:H42"/>
    <mergeCell ref="G43:H43"/>
    <mergeCell ref="F44:F47"/>
    <mergeCell ref="G44:H44"/>
    <mergeCell ref="J44:J47"/>
    <mergeCell ref="G45:H45"/>
    <mergeCell ref="G46:H46"/>
    <mergeCell ref="G47:H47"/>
    <mergeCell ref="F48:F51"/>
    <mergeCell ref="G48:H48"/>
    <mergeCell ref="J48:J51"/>
    <mergeCell ref="G49:H49"/>
    <mergeCell ref="G50:H50"/>
    <mergeCell ref="G51:H51"/>
    <mergeCell ref="F52:F55"/>
    <mergeCell ref="G52:H52"/>
    <mergeCell ref="J52:J55"/>
    <mergeCell ref="G53:H53"/>
    <mergeCell ref="G54:H54"/>
    <mergeCell ref="G55:H55"/>
    <mergeCell ref="F56:F59"/>
    <mergeCell ref="G56:H56"/>
    <mergeCell ref="J56:J59"/>
    <mergeCell ref="G57:H57"/>
    <mergeCell ref="G58:H58"/>
    <mergeCell ref="G59:H59"/>
    <mergeCell ref="F60:F63"/>
    <mergeCell ref="G60:H60"/>
    <mergeCell ref="J60:J63"/>
    <mergeCell ref="G61:H61"/>
    <mergeCell ref="G62:H62"/>
    <mergeCell ref="G63:H63"/>
    <mergeCell ref="F64:F67"/>
    <mergeCell ref="G64:H64"/>
    <mergeCell ref="J64:J67"/>
    <mergeCell ref="G65:H65"/>
    <mergeCell ref="G66:H66"/>
    <mergeCell ref="G67:H67"/>
    <mergeCell ref="F68:F71"/>
    <mergeCell ref="G68:H68"/>
    <mergeCell ref="J68:J71"/>
    <mergeCell ref="G69:H69"/>
    <mergeCell ref="G70:H70"/>
    <mergeCell ref="G71:H71"/>
    <mergeCell ref="F72:F75"/>
    <mergeCell ref="G72:H72"/>
    <mergeCell ref="J72:J75"/>
    <mergeCell ref="G73:H73"/>
    <mergeCell ref="G74:H74"/>
    <mergeCell ref="G75:H75"/>
    <mergeCell ref="F76:F79"/>
    <mergeCell ref="G76:H76"/>
    <mergeCell ref="J76:J79"/>
    <mergeCell ref="G77:H77"/>
    <mergeCell ref="G78:H78"/>
    <mergeCell ref="G79:H79"/>
    <mergeCell ref="F80:F83"/>
    <mergeCell ref="G80:H80"/>
    <mergeCell ref="J80:J83"/>
    <mergeCell ref="G81:H81"/>
    <mergeCell ref="G82:H82"/>
    <mergeCell ref="G83:H83"/>
    <mergeCell ref="F84:F87"/>
    <mergeCell ref="G84:H84"/>
    <mergeCell ref="J84:J87"/>
    <mergeCell ref="G85:H85"/>
    <mergeCell ref="G86:H86"/>
    <mergeCell ref="G87:H87"/>
    <mergeCell ref="F88:F91"/>
    <mergeCell ref="G88:H88"/>
    <mergeCell ref="J88:J91"/>
    <mergeCell ref="G89:H89"/>
    <mergeCell ref="G90:H90"/>
    <mergeCell ref="G91:H91"/>
    <mergeCell ref="F92:F95"/>
    <mergeCell ref="G92:H92"/>
    <mergeCell ref="J92:J95"/>
    <mergeCell ref="G93:H93"/>
    <mergeCell ref="G94:H94"/>
    <mergeCell ref="G95:H95"/>
    <mergeCell ref="F96:F99"/>
    <mergeCell ref="G96:H96"/>
    <mergeCell ref="J96:J99"/>
    <mergeCell ref="G97:H97"/>
    <mergeCell ref="G98:H98"/>
    <mergeCell ref="G99:H99"/>
    <mergeCell ref="F100:F103"/>
    <mergeCell ref="G100:H100"/>
    <mergeCell ref="J100:J103"/>
    <mergeCell ref="G101:H101"/>
    <mergeCell ref="G102:H102"/>
    <mergeCell ref="G103:H103"/>
    <mergeCell ref="F104:F107"/>
    <mergeCell ref="G104:H104"/>
    <mergeCell ref="J104:J107"/>
    <mergeCell ref="G105:H105"/>
    <mergeCell ref="G106:H106"/>
    <mergeCell ref="G107:H107"/>
    <mergeCell ref="F108:F111"/>
    <mergeCell ref="G108:H108"/>
    <mergeCell ref="J108:J111"/>
    <mergeCell ref="G109:H109"/>
    <mergeCell ref="G110:H110"/>
    <mergeCell ref="G111:H111"/>
    <mergeCell ref="F112:F115"/>
    <mergeCell ref="G112:H112"/>
    <mergeCell ref="J112:J115"/>
    <mergeCell ref="G113:H113"/>
    <mergeCell ref="G114:H114"/>
    <mergeCell ref="G115:H115"/>
    <mergeCell ref="F116:F119"/>
    <mergeCell ref="G116:H116"/>
    <mergeCell ref="J116:J119"/>
    <mergeCell ref="G117:H117"/>
    <mergeCell ref="G118:H118"/>
    <mergeCell ref="G119:H119"/>
    <mergeCell ref="F120:F123"/>
    <mergeCell ref="G120:H120"/>
    <mergeCell ref="J120:J123"/>
    <mergeCell ref="G121:H121"/>
    <mergeCell ref="G122:H122"/>
    <mergeCell ref="G123:H123"/>
    <mergeCell ref="F124:F127"/>
    <mergeCell ref="G124:H124"/>
    <mergeCell ref="J124:J127"/>
    <mergeCell ref="G125:H125"/>
    <mergeCell ref="G126:H126"/>
    <mergeCell ref="G127:H127"/>
    <mergeCell ref="F128:F131"/>
    <mergeCell ref="G128:H128"/>
    <mergeCell ref="J128:J131"/>
    <mergeCell ref="G129:H129"/>
    <mergeCell ref="G130:H130"/>
    <mergeCell ref="G131:H131"/>
    <mergeCell ref="F132:F135"/>
    <mergeCell ref="G132:H132"/>
    <mergeCell ref="J132:J135"/>
    <mergeCell ref="G133:H133"/>
    <mergeCell ref="G134:H134"/>
    <mergeCell ref="G135:H135"/>
    <mergeCell ref="F136:F139"/>
    <mergeCell ref="G136:H136"/>
    <mergeCell ref="J136:J139"/>
    <mergeCell ref="G137:H137"/>
    <mergeCell ref="G138:H138"/>
    <mergeCell ref="G139:H139"/>
    <mergeCell ref="F140:F143"/>
    <mergeCell ref="G140:H140"/>
    <mergeCell ref="J140:J143"/>
    <mergeCell ref="G141:H141"/>
    <mergeCell ref="G142:H142"/>
    <mergeCell ref="G143:H143"/>
    <mergeCell ref="G144:H144"/>
    <mergeCell ref="F145:F148"/>
    <mergeCell ref="G145:H145"/>
    <mergeCell ref="J145:J148"/>
    <mergeCell ref="G146:H146"/>
    <mergeCell ref="G147:H147"/>
    <mergeCell ref="G148:H148"/>
    <mergeCell ref="F149:F152"/>
    <mergeCell ref="G149:H149"/>
    <mergeCell ref="J149:J152"/>
    <mergeCell ref="G150:H150"/>
    <mergeCell ref="G151:H151"/>
    <mergeCell ref="G152:H152"/>
    <mergeCell ref="F153:F156"/>
    <mergeCell ref="G153:H153"/>
    <mergeCell ref="J153:J156"/>
    <mergeCell ref="G154:H154"/>
    <mergeCell ref="G155:H155"/>
    <mergeCell ref="G156:H156"/>
    <mergeCell ref="F157:F160"/>
    <mergeCell ref="G157:H157"/>
    <mergeCell ref="J157:J160"/>
    <mergeCell ref="G158:H158"/>
    <mergeCell ref="G159:H159"/>
    <mergeCell ref="G160:H160"/>
    <mergeCell ref="F161:F164"/>
    <mergeCell ref="G161:H161"/>
    <mergeCell ref="J161:J164"/>
    <mergeCell ref="G162:H162"/>
    <mergeCell ref="G163:H163"/>
    <mergeCell ref="G164:H164"/>
    <mergeCell ref="F165:F168"/>
    <mergeCell ref="G165:H165"/>
    <mergeCell ref="J165:J168"/>
    <mergeCell ref="G166:H166"/>
    <mergeCell ref="G167:H167"/>
    <mergeCell ref="G168:H168"/>
    <mergeCell ref="F169:F172"/>
    <mergeCell ref="G169:H169"/>
    <mergeCell ref="J169:J172"/>
    <mergeCell ref="G170:H170"/>
    <mergeCell ref="G171:H171"/>
    <mergeCell ref="G172:H172"/>
    <mergeCell ref="F173:F176"/>
    <mergeCell ref="G173:H173"/>
    <mergeCell ref="J173:J176"/>
    <mergeCell ref="G174:H174"/>
    <mergeCell ref="G175:H175"/>
    <mergeCell ref="G176:H176"/>
    <mergeCell ref="F177:F180"/>
    <mergeCell ref="G177:H177"/>
    <mergeCell ref="J177:J180"/>
    <mergeCell ref="G178:H178"/>
    <mergeCell ref="G179:H179"/>
    <mergeCell ref="G180:H180"/>
    <mergeCell ref="F181:F184"/>
    <mergeCell ref="G181:H181"/>
    <mergeCell ref="J181:J184"/>
    <mergeCell ref="G182:H182"/>
    <mergeCell ref="G183:H183"/>
    <mergeCell ref="G184:H184"/>
    <mergeCell ref="F185:F188"/>
    <mergeCell ref="G185:H185"/>
    <mergeCell ref="J185:J188"/>
    <mergeCell ref="G186:H186"/>
    <mergeCell ref="G187:H187"/>
    <mergeCell ref="G188:H188"/>
    <mergeCell ref="F190:J190"/>
    <mergeCell ref="K1:O1"/>
    <mergeCell ref="K2:O2"/>
    <mergeCell ref="K3:L3"/>
    <mergeCell ref="M3:O3"/>
    <mergeCell ref="L4:M4"/>
    <mergeCell ref="N4:O4"/>
    <mergeCell ref="L5:M5"/>
    <mergeCell ref="L6:M6"/>
    <mergeCell ref="L7:M7"/>
    <mergeCell ref="K8:K11"/>
    <mergeCell ref="L8:M8"/>
    <mergeCell ref="O8:O11"/>
    <mergeCell ref="L9:M9"/>
    <mergeCell ref="L10:M10"/>
    <mergeCell ref="L11:M11"/>
    <mergeCell ref="K12:K15"/>
    <mergeCell ref="L12:M12"/>
    <mergeCell ref="O12:O15"/>
    <mergeCell ref="L13:M13"/>
    <mergeCell ref="L14:M14"/>
    <mergeCell ref="L15:M15"/>
    <mergeCell ref="K16:K19"/>
    <mergeCell ref="L16:M16"/>
    <mergeCell ref="O16:O19"/>
    <mergeCell ref="L17:M17"/>
    <mergeCell ref="L18:M18"/>
    <mergeCell ref="L19:M19"/>
    <mergeCell ref="K20:K23"/>
    <mergeCell ref="L20:M20"/>
    <mergeCell ref="O20:O23"/>
    <mergeCell ref="L21:M21"/>
    <mergeCell ref="L22:M22"/>
    <mergeCell ref="L23:M23"/>
    <mergeCell ref="K24:K27"/>
    <mergeCell ref="L24:M24"/>
    <mergeCell ref="L25:M25"/>
    <mergeCell ref="L26:M26"/>
    <mergeCell ref="L27:M27"/>
    <mergeCell ref="K28:K31"/>
    <mergeCell ref="L28:M28"/>
    <mergeCell ref="O28:O31"/>
    <mergeCell ref="L29:M29"/>
    <mergeCell ref="L30:M30"/>
    <mergeCell ref="L31:M31"/>
    <mergeCell ref="K32:K35"/>
    <mergeCell ref="L32:M32"/>
    <mergeCell ref="O32:O35"/>
    <mergeCell ref="L33:M33"/>
    <mergeCell ref="L34:M34"/>
    <mergeCell ref="L35:M35"/>
    <mergeCell ref="K36:K39"/>
    <mergeCell ref="L36:M36"/>
    <mergeCell ref="O36:O39"/>
    <mergeCell ref="L37:M37"/>
    <mergeCell ref="L38:M38"/>
    <mergeCell ref="L39:M39"/>
    <mergeCell ref="K40:K43"/>
    <mergeCell ref="L40:M40"/>
    <mergeCell ref="O40:O43"/>
    <mergeCell ref="L41:M41"/>
    <mergeCell ref="L42:M42"/>
    <mergeCell ref="L43:M43"/>
    <mergeCell ref="K44:K47"/>
    <mergeCell ref="L44:M44"/>
    <mergeCell ref="O44:O47"/>
    <mergeCell ref="L45:M45"/>
    <mergeCell ref="L46:M46"/>
    <mergeCell ref="L47:M47"/>
    <mergeCell ref="K48:K51"/>
    <mergeCell ref="L48:M48"/>
    <mergeCell ref="O48:O51"/>
    <mergeCell ref="L49:M49"/>
    <mergeCell ref="L50:M50"/>
    <mergeCell ref="L51:M51"/>
    <mergeCell ref="K52:K55"/>
    <mergeCell ref="L52:M52"/>
    <mergeCell ref="O52:O55"/>
    <mergeCell ref="L53:M53"/>
    <mergeCell ref="L54:M54"/>
    <mergeCell ref="L55:M55"/>
    <mergeCell ref="K56:K59"/>
    <mergeCell ref="L56:M56"/>
    <mergeCell ref="O56:O59"/>
    <mergeCell ref="L57:M57"/>
    <mergeCell ref="L58:M58"/>
    <mergeCell ref="L59:M59"/>
    <mergeCell ref="K60:K63"/>
    <mergeCell ref="L60:M60"/>
    <mergeCell ref="O60:O63"/>
    <mergeCell ref="L61:M61"/>
    <mergeCell ref="L62:M62"/>
    <mergeCell ref="L63:M63"/>
    <mergeCell ref="K64:K67"/>
    <mergeCell ref="L64:M64"/>
    <mergeCell ref="O64:O67"/>
    <mergeCell ref="L65:M65"/>
    <mergeCell ref="L66:M66"/>
    <mergeCell ref="L67:M67"/>
    <mergeCell ref="K68:K71"/>
    <mergeCell ref="L68:M68"/>
    <mergeCell ref="O68:O71"/>
    <mergeCell ref="L69:M69"/>
    <mergeCell ref="L70:M70"/>
    <mergeCell ref="L71:M71"/>
    <mergeCell ref="K72:K75"/>
    <mergeCell ref="L72:M72"/>
    <mergeCell ref="O72:O75"/>
    <mergeCell ref="L73:M73"/>
    <mergeCell ref="L74:M74"/>
    <mergeCell ref="L75:M75"/>
    <mergeCell ref="K76:K79"/>
    <mergeCell ref="L76:M76"/>
    <mergeCell ref="O76:O79"/>
    <mergeCell ref="L77:M77"/>
    <mergeCell ref="L78:M78"/>
    <mergeCell ref="L79:M79"/>
    <mergeCell ref="K80:K83"/>
    <mergeCell ref="L80:M80"/>
    <mergeCell ref="O80:O83"/>
    <mergeCell ref="L81:M81"/>
    <mergeCell ref="L82:M82"/>
    <mergeCell ref="L83:M83"/>
    <mergeCell ref="K84:K87"/>
    <mergeCell ref="L84:M84"/>
    <mergeCell ref="O84:O87"/>
    <mergeCell ref="L85:M85"/>
    <mergeCell ref="L86:M86"/>
    <mergeCell ref="L87:M87"/>
    <mergeCell ref="K88:K91"/>
    <mergeCell ref="L88:M88"/>
    <mergeCell ref="O88:O91"/>
    <mergeCell ref="L89:M89"/>
    <mergeCell ref="L90:M90"/>
    <mergeCell ref="L91:M91"/>
    <mergeCell ref="K92:K95"/>
    <mergeCell ref="L92:M92"/>
    <mergeCell ref="O92:O95"/>
    <mergeCell ref="L93:M93"/>
    <mergeCell ref="L94:M94"/>
    <mergeCell ref="L95:M95"/>
    <mergeCell ref="K96:K99"/>
    <mergeCell ref="L96:M96"/>
    <mergeCell ref="O96:O99"/>
    <mergeCell ref="L97:M97"/>
    <mergeCell ref="L98:M98"/>
    <mergeCell ref="L99:M99"/>
    <mergeCell ref="K100:K103"/>
    <mergeCell ref="L100:M100"/>
    <mergeCell ref="O100:O103"/>
    <mergeCell ref="L101:M101"/>
    <mergeCell ref="L102:M102"/>
    <mergeCell ref="L103:M103"/>
    <mergeCell ref="K104:K107"/>
    <mergeCell ref="L104:M104"/>
    <mergeCell ref="O104:O107"/>
    <mergeCell ref="L105:M105"/>
    <mergeCell ref="L106:M106"/>
    <mergeCell ref="L107:M107"/>
    <mergeCell ref="K108:K111"/>
    <mergeCell ref="L108:M108"/>
    <mergeCell ref="O108:O111"/>
    <mergeCell ref="L109:M109"/>
    <mergeCell ref="L110:M110"/>
    <mergeCell ref="L111:M111"/>
    <mergeCell ref="K112:K115"/>
    <mergeCell ref="L112:M112"/>
    <mergeCell ref="O112:O115"/>
    <mergeCell ref="L113:M113"/>
    <mergeCell ref="L114:M114"/>
    <mergeCell ref="L115:M115"/>
    <mergeCell ref="K116:K119"/>
    <mergeCell ref="L116:M116"/>
    <mergeCell ref="O116:O119"/>
    <mergeCell ref="L117:M117"/>
    <mergeCell ref="L118:M118"/>
    <mergeCell ref="L119:M119"/>
    <mergeCell ref="K120:K123"/>
    <mergeCell ref="L120:M120"/>
    <mergeCell ref="O120:O123"/>
    <mergeCell ref="L121:M121"/>
    <mergeCell ref="L122:M122"/>
    <mergeCell ref="L123:M123"/>
    <mergeCell ref="K124:K127"/>
    <mergeCell ref="L124:M124"/>
    <mergeCell ref="O124:O127"/>
    <mergeCell ref="L125:M125"/>
    <mergeCell ref="L126:M126"/>
    <mergeCell ref="L127:M127"/>
    <mergeCell ref="K128:K131"/>
    <mergeCell ref="L128:M128"/>
    <mergeCell ref="O128:O131"/>
    <mergeCell ref="L129:M129"/>
    <mergeCell ref="L130:M130"/>
    <mergeCell ref="L131:M131"/>
    <mergeCell ref="K132:K135"/>
    <mergeCell ref="L132:M132"/>
    <mergeCell ref="O132:O135"/>
    <mergeCell ref="L133:M133"/>
    <mergeCell ref="L134:M134"/>
    <mergeCell ref="L135:M135"/>
    <mergeCell ref="K136:K139"/>
    <mergeCell ref="L136:M136"/>
    <mergeCell ref="O136:O139"/>
    <mergeCell ref="L137:M137"/>
    <mergeCell ref="L138:M138"/>
    <mergeCell ref="L139:M139"/>
    <mergeCell ref="K140:K143"/>
    <mergeCell ref="L140:M140"/>
    <mergeCell ref="O140:O143"/>
    <mergeCell ref="L141:M141"/>
    <mergeCell ref="L142:M142"/>
    <mergeCell ref="L143:M143"/>
    <mergeCell ref="L144:M144"/>
    <mergeCell ref="K145:K148"/>
    <mergeCell ref="L145:M145"/>
    <mergeCell ref="O145:O148"/>
    <mergeCell ref="L146:M146"/>
    <mergeCell ref="L147:M147"/>
    <mergeCell ref="L148:M148"/>
    <mergeCell ref="K149:K152"/>
    <mergeCell ref="L149:M149"/>
    <mergeCell ref="O149:O152"/>
    <mergeCell ref="L150:M150"/>
    <mergeCell ref="L151:M151"/>
    <mergeCell ref="L152:M152"/>
    <mergeCell ref="K153:K156"/>
    <mergeCell ref="L153:M153"/>
    <mergeCell ref="O153:O156"/>
    <mergeCell ref="L154:M154"/>
    <mergeCell ref="L155:M155"/>
    <mergeCell ref="L156:M156"/>
    <mergeCell ref="K157:K160"/>
    <mergeCell ref="L157:M157"/>
    <mergeCell ref="O157:O160"/>
    <mergeCell ref="L158:M158"/>
    <mergeCell ref="L159:M159"/>
    <mergeCell ref="L160:M160"/>
    <mergeCell ref="K161:K164"/>
    <mergeCell ref="L161:M161"/>
    <mergeCell ref="O161:O164"/>
    <mergeCell ref="L162:M162"/>
    <mergeCell ref="L163:M163"/>
    <mergeCell ref="L164:M164"/>
    <mergeCell ref="K165:K168"/>
    <mergeCell ref="L165:M165"/>
    <mergeCell ref="O165:O168"/>
    <mergeCell ref="L166:M166"/>
    <mergeCell ref="L167:M167"/>
    <mergeCell ref="L168:M168"/>
    <mergeCell ref="K169:K172"/>
    <mergeCell ref="L169:M169"/>
    <mergeCell ref="O169:O172"/>
    <mergeCell ref="L170:M170"/>
    <mergeCell ref="L171:M171"/>
    <mergeCell ref="L172:M172"/>
    <mergeCell ref="K173:K176"/>
    <mergeCell ref="L173:M173"/>
    <mergeCell ref="O173:O176"/>
    <mergeCell ref="L174:M174"/>
    <mergeCell ref="L175:M175"/>
    <mergeCell ref="L176:M176"/>
    <mergeCell ref="K177:K180"/>
    <mergeCell ref="L177:M177"/>
    <mergeCell ref="O177:O180"/>
    <mergeCell ref="L178:M178"/>
    <mergeCell ref="L179:M179"/>
    <mergeCell ref="L180:M180"/>
    <mergeCell ref="K181:K184"/>
    <mergeCell ref="L181:M181"/>
    <mergeCell ref="O181:O184"/>
    <mergeCell ref="L182:M182"/>
    <mergeCell ref="L183:M183"/>
    <mergeCell ref="L184:M184"/>
    <mergeCell ref="K185:K188"/>
    <mergeCell ref="L185:M185"/>
    <mergeCell ref="O185:O188"/>
    <mergeCell ref="L186:M186"/>
    <mergeCell ref="L187:M187"/>
    <mergeCell ref="L188:M188"/>
    <mergeCell ref="K190:O190"/>
    <mergeCell ref="P1:T1"/>
    <mergeCell ref="P2:T2"/>
    <mergeCell ref="P3:Q3"/>
    <mergeCell ref="R3:T3"/>
    <mergeCell ref="Q4:R4"/>
    <mergeCell ref="S4:T4"/>
    <mergeCell ref="Q5:R5"/>
    <mergeCell ref="Q6:R6"/>
    <mergeCell ref="Q7:R7"/>
    <mergeCell ref="P8:P11"/>
    <mergeCell ref="Q8:R8"/>
    <mergeCell ref="T8:T11"/>
    <mergeCell ref="Q9:R9"/>
    <mergeCell ref="Q10:R10"/>
    <mergeCell ref="Q11:R11"/>
    <mergeCell ref="P12:P15"/>
    <mergeCell ref="Q12:R12"/>
    <mergeCell ref="T12:T15"/>
    <mergeCell ref="Q13:R13"/>
    <mergeCell ref="Q14:R14"/>
    <mergeCell ref="Q15:R15"/>
    <mergeCell ref="P16:P19"/>
    <mergeCell ref="Q16:R16"/>
    <mergeCell ref="T16:T19"/>
    <mergeCell ref="Q17:R17"/>
    <mergeCell ref="Q18:R18"/>
    <mergeCell ref="Q19:R19"/>
    <mergeCell ref="P20:P23"/>
    <mergeCell ref="Q20:R20"/>
    <mergeCell ref="T20:T23"/>
    <mergeCell ref="Q21:R21"/>
    <mergeCell ref="Q22:R22"/>
    <mergeCell ref="Q23:R23"/>
    <mergeCell ref="P24:P27"/>
    <mergeCell ref="Q24:R24"/>
    <mergeCell ref="Q25:R25"/>
    <mergeCell ref="Q26:R26"/>
    <mergeCell ref="Q27:R27"/>
    <mergeCell ref="P28:P31"/>
    <mergeCell ref="Q28:R28"/>
    <mergeCell ref="T28:T31"/>
    <mergeCell ref="Q29:R29"/>
    <mergeCell ref="Q30:R30"/>
    <mergeCell ref="Q31:R31"/>
    <mergeCell ref="P32:P35"/>
    <mergeCell ref="Q32:R32"/>
    <mergeCell ref="T32:T35"/>
    <mergeCell ref="Q33:R33"/>
    <mergeCell ref="Q34:R34"/>
    <mergeCell ref="Q35:R35"/>
    <mergeCell ref="P36:P39"/>
    <mergeCell ref="Q36:R36"/>
    <mergeCell ref="T36:T39"/>
    <mergeCell ref="Q37:R37"/>
    <mergeCell ref="Q38:R38"/>
    <mergeCell ref="Q39:R39"/>
    <mergeCell ref="P40:P43"/>
    <mergeCell ref="Q40:R40"/>
    <mergeCell ref="T40:T43"/>
    <mergeCell ref="Q41:R41"/>
    <mergeCell ref="Q42:R42"/>
    <mergeCell ref="Q43:R43"/>
    <mergeCell ref="P44:P47"/>
    <mergeCell ref="Q44:R44"/>
    <mergeCell ref="T44:T47"/>
    <mergeCell ref="Q45:R45"/>
    <mergeCell ref="Q46:R46"/>
    <mergeCell ref="Q47:R47"/>
    <mergeCell ref="P48:P51"/>
    <mergeCell ref="Q48:R48"/>
    <mergeCell ref="T48:T51"/>
    <mergeCell ref="Q49:R49"/>
    <mergeCell ref="Q50:R50"/>
    <mergeCell ref="Q51:R51"/>
    <mergeCell ref="P52:P55"/>
    <mergeCell ref="Q52:R52"/>
    <mergeCell ref="T52:T55"/>
    <mergeCell ref="Q53:R53"/>
    <mergeCell ref="Q54:R54"/>
    <mergeCell ref="Q55:R55"/>
    <mergeCell ref="P56:P59"/>
    <mergeCell ref="Q56:R56"/>
    <mergeCell ref="T56:T59"/>
    <mergeCell ref="Q57:R57"/>
    <mergeCell ref="Q58:R58"/>
    <mergeCell ref="Q59:R59"/>
    <mergeCell ref="P60:P63"/>
    <mergeCell ref="Q60:R60"/>
    <mergeCell ref="T60:T63"/>
    <mergeCell ref="Q61:R61"/>
    <mergeCell ref="Q62:R62"/>
    <mergeCell ref="Q63:R63"/>
    <mergeCell ref="P64:P67"/>
    <mergeCell ref="Q64:R64"/>
    <mergeCell ref="T64:T67"/>
    <mergeCell ref="Q65:R65"/>
    <mergeCell ref="Q66:R66"/>
    <mergeCell ref="Q67:R67"/>
    <mergeCell ref="P68:P71"/>
    <mergeCell ref="Q68:R68"/>
    <mergeCell ref="T68:T71"/>
    <mergeCell ref="Q69:R69"/>
    <mergeCell ref="Q70:R70"/>
    <mergeCell ref="Q71:R71"/>
    <mergeCell ref="P72:P75"/>
    <mergeCell ref="Q72:R72"/>
    <mergeCell ref="T72:T75"/>
    <mergeCell ref="Q73:R73"/>
    <mergeCell ref="Q74:R74"/>
    <mergeCell ref="Q75:R75"/>
    <mergeCell ref="P76:P79"/>
    <mergeCell ref="Q76:R76"/>
    <mergeCell ref="T76:T79"/>
    <mergeCell ref="Q77:R77"/>
    <mergeCell ref="Q78:R78"/>
    <mergeCell ref="Q79:R79"/>
    <mergeCell ref="P80:P83"/>
    <mergeCell ref="Q80:R80"/>
    <mergeCell ref="T80:T83"/>
    <mergeCell ref="Q81:R81"/>
    <mergeCell ref="Q82:R82"/>
    <mergeCell ref="Q83:R83"/>
    <mergeCell ref="P84:P87"/>
    <mergeCell ref="Q84:R84"/>
    <mergeCell ref="T84:T87"/>
    <mergeCell ref="Q85:R85"/>
    <mergeCell ref="Q86:R86"/>
    <mergeCell ref="Q87:R87"/>
    <mergeCell ref="P88:P91"/>
    <mergeCell ref="Q88:R88"/>
    <mergeCell ref="T88:T91"/>
    <mergeCell ref="Q89:R89"/>
    <mergeCell ref="Q90:R90"/>
    <mergeCell ref="Q91:R91"/>
    <mergeCell ref="P92:P95"/>
    <mergeCell ref="Q92:R92"/>
    <mergeCell ref="T92:T95"/>
    <mergeCell ref="Q93:R93"/>
    <mergeCell ref="Q94:R94"/>
    <mergeCell ref="Q95:R95"/>
    <mergeCell ref="P96:P99"/>
    <mergeCell ref="Q96:R96"/>
    <mergeCell ref="T96:T99"/>
    <mergeCell ref="Q97:R97"/>
    <mergeCell ref="Q98:R98"/>
    <mergeCell ref="Q99:R99"/>
    <mergeCell ref="P100:P103"/>
    <mergeCell ref="Q100:R100"/>
    <mergeCell ref="T100:T103"/>
    <mergeCell ref="Q101:R101"/>
    <mergeCell ref="Q102:R102"/>
    <mergeCell ref="Q103:R103"/>
    <mergeCell ref="P104:P107"/>
    <mergeCell ref="Q104:R104"/>
    <mergeCell ref="T104:T107"/>
    <mergeCell ref="Q105:R105"/>
    <mergeCell ref="Q106:R106"/>
    <mergeCell ref="Q107:R107"/>
    <mergeCell ref="P108:P111"/>
    <mergeCell ref="Q108:R108"/>
    <mergeCell ref="T108:T111"/>
    <mergeCell ref="Q109:R109"/>
    <mergeCell ref="Q110:R110"/>
    <mergeCell ref="Q111:R111"/>
    <mergeCell ref="P112:P115"/>
    <mergeCell ref="Q112:R112"/>
    <mergeCell ref="T112:T115"/>
    <mergeCell ref="Q113:R113"/>
    <mergeCell ref="Q114:R114"/>
    <mergeCell ref="Q115:R115"/>
    <mergeCell ref="P116:P119"/>
    <mergeCell ref="Q116:R116"/>
    <mergeCell ref="T116:T119"/>
    <mergeCell ref="Q117:R117"/>
    <mergeCell ref="Q118:R118"/>
    <mergeCell ref="Q119:R119"/>
    <mergeCell ref="P120:P123"/>
    <mergeCell ref="Q120:R120"/>
    <mergeCell ref="T120:T123"/>
    <mergeCell ref="Q121:R121"/>
    <mergeCell ref="Q122:R122"/>
    <mergeCell ref="Q123:R123"/>
    <mergeCell ref="P124:P127"/>
    <mergeCell ref="Q124:R124"/>
    <mergeCell ref="T124:T127"/>
    <mergeCell ref="Q125:R125"/>
    <mergeCell ref="Q126:R126"/>
    <mergeCell ref="Q127:R127"/>
    <mergeCell ref="P128:P131"/>
    <mergeCell ref="Q128:R128"/>
    <mergeCell ref="T128:T131"/>
    <mergeCell ref="Q129:R129"/>
    <mergeCell ref="Q130:R130"/>
    <mergeCell ref="Q131:R131"/>
    <mergeCell ref="P132:P135"/>
    <mergeCell ref="Q132:R132"/>
    <mergeCell ref="T132:T135"/>
    <mergeCell ref="Q133:R133"/>
    <mergeCell ref="Q134:R134"/>
    <mergeCell ref="Q135:R135"/>
    <mergeCell ref="P136:P139"/>
    <mergeCell ref="Q136:R136"/>
    <mergeCell ref="T136:T139"/>
    <mergeCell ref="Q137:R137"/>
    <mergeCell ref="Q138:R138"/>
    <mergeCell ref="Q139:R139"/>
    <mergeCell ref="P140:P143"/>
    <mergeCell ref="Q140:R140"/>
    <mergeCell ref="T140:T143"/>
    <mergeCell ref="Q141:R141"/>
    <mergeCell ref="Q142:R142"/>
    <mergeCell ref="Q143:R143"/>
    <mergeCell ref="Q144:R144"/>
    <mergeCell ref="P145:P148"/>
    <mergeCell ref="Q145:R145"/>
    <mergeCell ref="T145:T148"/>
    <mergeCell ref="Q146:R146"/>
    <mergeCell ref="Q147:R147"/>
    <mergeCell ref="Q148:R148"/>
    <mergeCell ref="P149:P152"/>
    <mergeCell ref="Q149:R149"/>
    <mergeCell ref="T149:T152"/>
    <mergeCell ref="Q150:R150"/>
    <mergeCell ref="Q151:R151"/>
    <mergeCell ref="Q152:R152"/>
    <mergeCell ref="P153:P156"/>
    <mergeCell ref="Q153:R153"/>
    <mergeCell ref="T153:T156"/>
    <mergeCell ref="Q154:R154"/>
    <mergeCell ref="Q155:R155"/>
    <mergeCell ref="Q156:R156"/>
    <mergeCell ref="P157:P160"/>
    <mergeCell ref="Q157:R157"/>
    <mergeCell ref="T157:T160"/>
    <mergeCell ref="Q158:R158"/>
    <mergeCell ref="Q159:R159"/>
    <mergeCell ref="Q160:R160"/>
    <mergeCell ref="P161:P164"/>
    <mergeCell ref="Q161:R161"/>
    <mergeCell ref="T161:T164"/>
    <mergeCell ref="Q162:R162"/>
    <mergeCell ref="Q163:R163"/>
    <mergeCell ref="Q164:R164"/>
    <mergeCell ref="P165:P168"/>
    <mergeCell ref="Q165:R165"/>
    <mergeCell ref="T165:T168"/>
    <mergeCell ref="Q166:R166"/>
    <mergeCell ref="Q167:R167"/>
    <mergeCell ref="Q168:R168"/>
    <mergeCell ref="P169:P172"/>
    <mergeCell ref="Q169:R169"/>
    <mergeCell ref="T169:T172"/>
    <mergeCell ref="Q170:R170"/>
    <mergeCell ref="Q171:R171"/>
    <mergeCell ref="Q172:R172"/>
    <mergeCell ref="P173:P176"/>
    <mergeCell ref="Q173:R173"/>
    <mergeCell ref="T173:T176"/>
    <mergeCell ref="Q174:R174"/>
    <mergeCell ref="Q175:R175"/>
    <mergeCell ref="Q176:R176"/>
    <mergeCell ref="P177:P180"/>
    <mergeCell ref="Q177:R177"/>
    <mergeCell ref="T177:T180"/>
    <mergeCell ref="Q178:R178"/>
    <mergeCell ref="Q179:R179"/>
    <mergeCell ref="Q180:R180"/>
    <mergeCell ref="P181:P184"/>
    <mergeCell ref="Q181:R181"/>
    <mergeCell ref="T181:T184"/>
    <mergeCell ref="Q182:R182"/>
    <mergeCell ref="Q183:R183"/>
    <mergeCell ref="Q184:R184"/>
    <mergeCell ref="P190:T190"/>
    <mergeCell ref="P185:P188"/>
    <mergeCell ref="Q185:R185"/>
    <mergeCell ref="T185:T188"/>
    <mergeCell ref="Q186:R186"/>
    <mergeCell ref="Q187:R187"/>
    <mergeCell ref="Q188:R188"/>
  </mergeCells>
  <printOptions/>
  <pageMargins left="0.25" right="0.25" top="0.5" bottom="0.5" header="0.2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T126"/>
  <sheetViews>
    <sheetView zoomScalePageLayoutView="0" workbookViewId="0" topLeftCell="L1">
      <selection activeCell="W8" sqref="W8"/>
    </sheetView>
  </sheetViews>
  <sheetFormatPr defaultColWidth="9.140625" defaultRowHeight="12.75"/>
  <cols>
    <col min="3" max="3" width="49.7109375" style="0" customWidth="1"/>
    <col min="4" max="4" width="19.7109375" style="0" customWidth="1"/>
    <col min="5" max="5" width="17.7109375" style="0" customWidth="1"/>
    <col min="8" max="8" width="20.7109375" style="0" customWidth="1"/>
    <col min="9" max="9" width="24.140625" style="0" customWidth="1"/>
    <col min="10" max="10" width="46.8515625" style="0" customWidth="1"/>
    <col min="13" max="13" width="18.28125" style="0" customWidth="1"/>
    <col min="14" max="14" width="19.8515625" style="0" customWidth="1"/>
    <col min="15" max="15" width="26.28125" style="0" customWidth="1"/>
    <col min="18" max="18" width="15.8515625" style="0" customWidth="1"/>
    <col min="19" max="19" width="26.7109375" style="0" customWidth="1"/>
    <col min="20" max="20" width="17.7109375" style="0" customWidth="1"/>
  </cols>
  <sheetData>
    <row r="1" spans="1:20" ht="15">
      <c r="A1" s="119" t="s">
        <v>43</v>
      </c>
      <c r="B1" s="165"/>
      <c r="C1" s="165"/>
      <c r="D1" s="165"/>
      <c r="E1" s="166"/>
      <c r="F1" s="96" t="s">
        <v>43</v>
      </c>
      <c r="G1" s="161"/>
      <c r="H1" s="161"/>
      <c r="I1" s="161"/>
      <c r="J1" s="162"/>
      <c r="K1" s="96" t="s">
        <v>43</v>
      </c>
      <c r="L1" s="161"/>
      <c r="M1" s="161"/>
      <c r="N1" s="161"/>
      <c r="O1" s="162"/>
      <c r="P1" s="96" t="s">
        <v>43</v>
      </c>
      <c r="Q1" s="161"/>
      <c r="R1" s="161"/>
      <c r="S1" s="161"/>
      <c r="T1" s="162"/>
    </row>
    <row r="2" spans="1:20" ht="12.75">
      <c r="A2" s="122" t="s">
        <v>151</v>
      </c>
      <c r="B2" s="123"/>
      <c r="C2" s="123"/>
      <c r="D2" s="123"/>
      <c r="E2" s="124"/>
      <c r="F2" s="99" t="s">
        <v>151</v>
      </c>
      <c r="G2" s="100"/>
      <c r="H2" s="100"/>
      <c r="I2" s="100"/>
      <c r="J2" s="101"/>
      <c r="K2" s="99" t="s">
        <v>151</v>
      </c>
      <c r="L2" s="100"/>
      <c r="M2" s="100"/>
      <c r="N2" s="100"/>
      <c r="O2" s="101"/>
      <c r="P2" s="99" t="s">
        <v>151</v>
      </c>
      <c r="Q2" s="100"/>
      <c r="R2" s="100"/>
      <c r="S2" s="100"/>
      <c r="T2" s="101"/>
    </row>
    <row r="3" spans="1:20" ht="17.25">
      <c r="A3" s="125" t="s">
        <v>45</v>
      </c>
      <c r="B3" s="126"/>
      <c r="C3" s="127" t="s">
        <v>46</v>
      </c>
      <c r="D3" s="128"/>
      <c r="E3" s="129"/>
      <c r="F3" s="102" t="s">
        <v>45</v>
      </c>
      <c r="G3" s="103"/>
      <c r="H3" s="104" t="s">
        <v>246</v>
      </c>
      <c r="I3" s="105"/>
      <c r="J3" s="106"/>
      <c r="K3" s="102" t="s">
        <v>45</v>
      </c>
      <c r="L3" s="103"/>
      <c r="M3" s="104" t="s">
        <v>29</v>
      </c>
      <c r="N3" s="105"/>
      <c r="O3" s="106"/>
      <c r="P3" s="102" t="s">
        <v>45</v>
      </c>
      <c r="Q3" s="103"/>
      <c r="R3" s="104" t="s">
        <v>296</v>
      </c>
      <c r="S3" s="105"/>
      <c r="T3" s="106"/>
    </row>
    <row r="4" spans="1:20" ht="12.75">
      <c r="A4" s="15" t="s">
        <v>47</v>
      </c>
      <c r="B4" s="130" t="s">
        <v>48</v>
      </c>
      <c r="C4" s="132"/>
      <c r="D4" s="130" t="s">
        <v>49</v>
      </c>
      <c r="E4" s="132"/>
      <c r="F4" s="43" t="s">
        <v>47</v>
      </c>
      <c r="G4" s="107" t="s">
        <v>48</v>
      </c>
      <c r="H4" s="109"/>
      <c r="I4" s="107" t="s">
        <v>49</v>
      </c>
      <c r="J4" s="109"/>
      <c r="K4" s="43" t="s">
        <v>47</v>
      </c>
      <c r="L4" s="107" t="s">
        <v>48</v>
      </c>
      <c r="M4" s="109"/>
      <c r="N4" s="107" t="s">
        <v>49</v>
      </c>
      <c r="O4" s="109"/>
      <c r="P4" s="43" t="s">
        <v>47</v>
      </c>
      <c r="Q4" s="107" t="s">
        <v>48</v>
      </c>
      <c r="R4" s="109"/>
      <c r="S4" s="107" t="s">
        <v>49</v>
      </c>
      <c r="T4" s="109"/>
    </row>
    <row r="5" spans="1:20" ht="12.75">
      <c r="A5" s="15">
        <v>1</v>
      </c>
      <c r="B5" s="111" t="s">
        <v>50</v>
      </c>
      <c r="C5" s="113"/>
      <c r="D5" s="17">
        <v>89</v>
      </c>
      <c r="E5" s="16" t="s">
        <v>51</v>
      </c>
      <c r="F5" s="43">
        <v>1</v>
      </c>
      <c r="G5" s="74" t="s">
        <v>50</v>
      </c>
      <c r="H5" s="110"/>
      <c r="I5" s="45">
        <v>108</v>
      </c>
      <c r="J5" s="46" t="s">
        <v>51</v>
      </c>
      <c r="K5" s="43">
        <v>1</v>
      </c>
      <c r="L5" s="74" t="s">
        <v>50</v>
      </c>
      <c r="M5" s="110"/>
      <c r="N5" s="45">
        <v>85</v>
      </c>
      <c r="O5" s="46" t="s">
        <v>51</v>
      </c>
      <c r="P5" s="43">
        <v>1</v>
      </c>
      <c r="Q5" s="74" t="s">
        <v>50</v>
      </c>
      <c r="R5" s="110"/>
      <c r="S5" s="45">
        <v>98</v>
      </c>
      <c r="T5" s="46" t="s">
        <v>51</v>
      </c>
    </row>
    <row r="6" spans="1:20" ht="12.75">
      <c r="A6" s="15">
        <v>2</v>
      </c>
      <c r="B6" s="111" t="s">
        <v>52</v>
      </c>
      <c r="C6" s="113"/>
      <c r="D6" s="17">
        <v>133.5</v>
      </c>
      <c r="E6" s="16" t="s">
        <v>51</v>
      </c>
      <c r="F6" s="43">
        <v>2</v>
      </c>
      <c r="G6" s="74" t="s">
        <v>52</v>
      </c>
      <c r="H6" s="110"/>
      <c r="I6" s="45">
        <v>162</v>
      </c>
      <c r="J6" s="46" t="s">
        <v>51</v>
      </c>
      <c r="K6" s="43">
        <v>2</v>
      </c>
      <c r="L6" s="74" t="s">
        <v>52</v>
      </c>
      <c r="M6" s="110"/>
      <c r="N6" s="45">
        <v>127.5</v>
      </c>
      <c r="O6" s="46" t="s">
        <v>51</v>
      </c>
      <c r="P6" s="43">
        <v>2</v>
      </c>
      <c r="Q6" s="74" t="s">
        <v>52</v>
      </c>
      <c r="R6" s="110"/>
      <c r="S6" s="45">
        <v>147</v>
      </c>
      <c r="T6" s="46" t="s">
        <v>51</v>
      </c>
    </row>
    <row r="7" spans="1:20" ht="12.75">
      <c r="A7" s="13">
        <v>3</v>
      </c>
      <c r="B7" s="111" t="s">
        <v>53</v>
      </c>
      <c r="C7" s="113"/>
      <c r="D7" s="18">
        <v>86</v>
      </c>
      <c r="E7" s="19" t="s">
        <v>51</v>
      </c>
      <c r="F7" s="47">
        <v>3</v>
      </c>
      <c r="G7" s="74" t="s">
        <v>53</v>
      </c>
      <c r="H7" s="110"/>
      <c r="I7" s="48">
        <v>108</v>
      </c>
      <c r="J7" s="49" t="s">
        <v>51</v>
      </c>
      <c r="K7" s="47">
        <v>3</v>
      </c>
      <c r="L7" s="74" t="s">
        <v>53</v>
      </c>
      <c r="M7" s="110"/>
      <c r="N7" s="48">
        <v>85</v>
      </c>
      <c r="O7" s="49" t="s">
        <v>51</v>
      </c>
      <c r="P7" s="47">
        <v>3</v>
      </c>
      <c r="Q7" s="74" t="s">
        <v>53</v>
      </c>
      <c r="R7" s="110"/>
      <c r="S7" s="48">
        <v>98</v>
      </c>
      <c r="T7" s="49" t="s">
        <v>51</v>
      </c>
    </row>
    <row r="8" spans="1:20" ht="12.75">
      <c r="A8" s="114">
        <v>4</v>
      </c>
      <c r="B8" s="169" t="s">
        <v>152</v>
      </c>
      <c r="C8" s="170"/>
      <c r="D8" s="14" t="s">
        <v>55</v>
      </c>
      <c r="E8" s="116"/>
      <c r="F8" s="80">
        <v>4</v>
      </c>
      <c r="G8" s="152" t="s">
        <v>152</v>
      </c>
      <c r="H8" s="153"/>
      <c r="I8" s="44" t="s">
        <v>55</v>
      </c>
      <c r="J8" s="71"/>
      <c r="K8" s="80">
        <v>4</v>
      </c>
      <c r="L8" s="152" t="s">
        <v>152</v>
      </c>
      <c r="M8" s="153"/>
      <c r="N8" s="44" t="s">
        <v>55</v>
      </c>
      <c r="O8" s="71"/>
      <c r="P8" s="80">
        <v>4</v>
      </c>
      <c r="Q8" s="152" t="s">
        <v>152</v>
      </c>
      <c r="R8" s="153"/>
      <c r="S8" s="44" t="s">
        <v>55</v>
      </c>
      <c r="T8" s="71"/>
    </row>
    <row r="9" spans="1:20" ht="12.75">
      <c r="A9" s="140"/>
      <c r="B9" s="111" t="s">
        <v>56</v>
      </c>
      <c r="C9" s="113"/>
      <c r="D9" s="18">
        <v>0</v>
      </c>
      <c r="E9" s="163"/>
      <c r="F9" s="81"/>
      <c r="G9" s="74" t="s">
        <v>56</v>
      </c>
      <c r="H9" s="110"/>
      <c r="I9" s="48">
        <v>0</v>
      </c>
      <c r="J9" s="72"/>
      <c r="K9" s="81"/>
      <c r="L9" s="74" t="s">
        <v>56</v>
      </c>
      <c r="M9" s="110"/>
      <c r="N9" s="48">
        <v>0</v>
      </c>
      <c r="O9" s="72"/>
      <c r="P9" s="81"/>
      <c r="Q9" s="74" t="s">
        <v>56</v>
      </c>
      <c r="R9" s="110"/>
      <c r="S9" s="48">
        <v>0</v>
      </c>
      <c r="T9" s="72"/>
    </row>
    <row r="10" spans="1:20" ht="12.75">
      <c r="A10" s="140"/>
      <c r="B10" s="111" t="s">
        <v>57</v>
      </c>
      <c r="C10" s="113"/>
      <c r="D10" s="18">
        <v>89</v>
      </c>
      <c r="E10" s="163"/>
      <c r="F10" s="81"/>
      <c r="G10" s="74" t="s">
        <v>57</v>
      </c>
      <c r="H10" s="110"/>
      <c r="I10" s="48">
        <v>216</v>
      </c>
      <c r="J10" s="72"/>
      <c r="K10" s="81"/>
      <c r="L10" s="74" t="s">
        <v>57</v>
      </c>
      <c r="M10" s="110"/>
      <c r="N10" s="48">
        <f>N5*2</f>
        <v>170</v>
      </c>
      <c r="O10" s="72"/>
      <c r="P10" s="81"/>
      <c r="Q10" s="74" t="s">
        <v>57</v>
      </c>
      <c r="R10" s="110"/>
      <c r="S10" s="48">
        <v>294</v>
      </c>
      <c r="T10" s="72"/>
    </row>
    <row r="11" spans="1:20" ht="12.75">
      <c r="A11" s="147"/>
      <c r="B11" s="117" t="s">
        <v>58</v>
      </c>
      <c r="C11" s="118"/>
      <c r="D11" s="30">
        <v>89</v>
      </c>
      <c r="E11" s="164"/>
      <c r="F11" s="90"/>
      <c r="G11" s="76" t="s">
        <v>58</v>
      </c>
      <c r="H11" s="77"/>
      <c r="I11" s="50">
        <f>SUM(I9:I10)</f>
        <v>216</v>
      </c>
      <c r="J11" s="73"/>
      <c r="K11" s="90"/>
      <c r="L11" s="76" t="s">
        <v>58</v>
      </c>
      <c r="M11" s="77"/>
      <c r="N11" s="50">
        <f>SUM(N9:N10)</f>
        <v>170</v>
      </c>
      <c r="O11" s="73"/>
      <c r="P11" s="90"/>
      <c r="Q11" s="76" t="s">
        <v>58</v>
      </c>
      <c r="R11" s="77"/>
      <c r="S11" s="50">
        <f>SUM(S9:S10)</f>
        <v>294</v>
      </c>
      <c r="T11" s="73"/>
    </row>
    <row r="12" spans="1:20" ht="12.75">
      <c r="A12" s="114">
        <v>5</v>
      </c>
      <c r="B12" s="169" t="s">
        <v>153</v>
      </c>
      <c r="C12" s="170"/>
      <c r="D12" s="14" t="s">
        <v>55</v>
      </c>
      <c r="E12" s="116"/>
      <c r="F12" s="80">
        <v>5</v>
      </c>
      <c r="G12" s="152" t="s">
        <v>153</v>
      </c>
      <c r="H12" s="153"/>
      <c r="I12" s="44" t="s">
        <v>55</v>
      </c>
      <c r="J12" s="71"/>
      <c r="K12" s="80">
        <v>5</v>
      </c>
      <c r="L12" s="152" t="s">
        <v>153</v>
      </c>
      <c r="M12" s="153"/>
      <c r="N12" s="44" t="s">
        <v>55</v>
      </c>
      <c r="O12" s="71"/>
      <c r="P12" s="80">
        <v>5</v>
      </c>
      <c r="Q12" s="152" t="s">
        <v>153</v>
      </c>
      <c r="R12" s="153"/>
      <c r="S12" s="44" t="s">
        <v>55</v>
      </c>
      <c r="T12" s="71"/>
    </row>
    <row r="13" spans="1:20" ht="12.75">
      <c r="A13" s="154">
        <v>3</v>
      </c>
      <c r="B13" s="111" t="s">
        <v>56</v>
      </c>
      <c r="C13" s="113"/>
      <c r="D13" s="18">
        <v>0</v>
      </c>
      <c r="E13" s="163"/>
      <c r="F13" s="154">
        <v>3</v>
      </c>
      <c r="G13" s="74" t="s">
        <v>56</v>
      </c>
      <c r="H13" s="110"/>
      <c r="I13" s="48">
        <v>0</v>
      </c>
      <c r="J13" s="72"/>
      <c r="K13" s="154">
        <v>3</v>
      </c>
      <c r="L13" s="74" t="s">
        <v>56</v>
      </c>
      <c r="M13" s="110"/>
      <c r="N13" s="48">
        <v>0</v>
      </c>
      <c r="O13" s="72"/>
      <c r="P13" s="154">
        <v>3</v>
      </c>
      <c r="Q13" s="74" t="s">
        <v>56</v>
      </c>
      <c r="R13" s="110"/>
      <c r="S13" s="48">
        <v>0</v>
      </c>
      <c r="T13" s="72"/>
    </row>
    <row r="14" spans="1:20" ht="12.75">
      <c r="A14" s="154">
        <v>3</v>
      </c>
      <c r="B14" s="111" t="s">
        <v>57</v>
      </c>
      <c r="C14" s="113"/>
      <c r="D14" s="18">
        <v>89</v>
      </c>
      <c r="E14" s="163"/>
      <c r="F14" s="154">
        <v>3</v>
      </c>
      <c r="G14" s="74" t="s">
        <v>57</v>
      </c>
      <c r="H14" s="110"/>
      <c r="I14" s="48">
        <v>216</v>
      </c>
      <c r="J14" s="72"/>
      <c r="K14" s="154">
        <v>3</v>
      </c>
      <c r="L14" s="74" t="s">
        <v>57</v>
      </c>
      <c r="M14" s="110"/>
      <c r="N14" s="48">
        <f>2*N5</f>
        <v>170</v>
      </c>
      <c r="O14" s="72"/>
      <c r="P14" s="154">
        <v>3</v>
      </c>
      <c r="Q14" s="74" t="s">
        <v>57</v>
      </c>
      <c r="R14" s="110"/>
      <c r="S14" s="48">
        <v>392</v>
      </c>
      <c r="T14" s="72"/>
    </row>
    <row r="15" spans="1:20" ht="12.75">
      <c r="A15" s="155">
        <v>3</v>
      </c>
      <c r="B15" s="117" t="s">
        <v>60</v>
      </c>
      <c r="C15" s="118"/>
      <c r="D15" s="30">
        <v>89</v>
      </c>
      <c r="E15" s="164"/>
      <c r="F15" s="155">
        <v>3</v>
      </c>
      <c r="G15" s="76" t="s">
        <v>60</v>
      </c>
      <c r="H15" s="77"/>
      <c r="I15" s="50">
        <f>SUM(I13:I14)</f>
        <v>216</v>
      </c>
      <c r="J15" s="73"/>
      <c r="K15" s="155">
        <v>3</v>
      </c>
      <c r="L15" s="76" t="s">
        <v>60</v>
      </c>
      <c r="M15" s="77"/>
      <c r="N15" s="50">
        <f>SUM(N13:N14)</f>
        <v>170</v>
      </c>
      <c r="O15" s="73"/>
      <c r="P15" s="155">
        <v>3</v>
      </c>
      <c r="Q15" s="76" t="s">
        <v>60</v>
      </c>
      <c r="R15" s="77"/>
      <c r="S15" s="50">
        <f>SUM(S13:S14)</f>
        <v>392</v>
      </c>
      <c r="T15" s="73"/>
    </row>
    <row r="16" spans="1:20" ht="12.75">
      <c r="A16" s="114">
        <v>6</v>
      </c>
      <c r="B16" s="169" t="s">
        <v>154</v>
      </c>
      <c r="C16" s="170"/>
      <c r="D16" s="14" t="s">
        <v>55</v>
      </c>
      <c r="E16" s="116"/>
      <c r="F16" s="80">
        <v>6</v>
      </c>
      <c r="G16" s="152" t="s">
        <v>154</v>
      </c>
      <c r="H16" s="153"/>
      <c r="I16" s="44" t="s">
        <v>55</v>
      </c>
      <c r="J16" s="71"/>
      <c r="K16" s="80">
        <v>6</v>
      </c>
      <c r="L16" s="152" t="s">
        <v>154</v>
      </c>
      <c r="M16" s="153"/>
      <c r="N16" s="44" t="s">
        <v>55</v>
      </c>
      <c r="O16" s="71"/>
      <c r="P16" s="80">
        <v>6</v>
      </c>
      <c r="Q16" s="152" t="s">
        <v>154</v>
      </c>
      <c r="R16" s="153"/>
      <c r="S16" s="44" t="s">
        <v>55</v>
      </c>
      <c r="T16" s="71"/>
    </row>
    <row r="17" spans="1:20" ht="12.75">
      <c r="A17" s="154">
        <v>3</v>
      </c>
      <c r="B17" s="111" t="s">
        <v>56</v>
      </c>
      <c r="C17" s="113"/>
      <c r="D17" s="18">
        <v>0</v>
      </c>
      <c r="E17" s="163"/>
      <c r="F17" s="154">
        <v>3</v>
      </c>
      <c r="G17" s="74" t="s">
        <v>56</v>
      </c>
      <c r="H17" s="110"/>
      <c r="I17" s="48">
        <v>0</v>
      </c>
      <c r="J17" s="72"/>
      <c r="K17" s="154">
        <v>3</v>
      </c>
      <c r="L17" s="74" t="s">
        <v>56</v>
      </c>
      <c r="M17" s="110"/>
      <c r="N17" s="48">
        <v>0</v>
      </c>
      <c r="O17" s="72"/>
      <c r="P17" s="154">
        <v>3</v>
      </c>
      <c r="Q17" s="74" t="s">
        <v>56</v>
      </c>
      <c r="R17" s="110"/>
      <c r="S17" s="48">
        <v>0</v>
      </c>
      <c r="T17" s="72"/>
    </row>
    <row r="18" spans="1:20" ht="12.75">
      <c r="A18" s="154">
        <v>3</v>
      </c>
      <c r="B18" s="111" t="s">
        <v>57</v>
      </c>
      <c r="C18" s="113"/>
      <c r="D18" s="18">
        <v>89</v>
      </c>
      <c r="E18" s="163"/>
      <c r="F18" s="154">
        <v>3</v>
      </c>
      <c r="G18" s="74" t="s">
        <v>57</v>
      </c>
      <c r="H18" s="110"/>
      <c r="I18" s="48">
        <v>216</v>
      </c>
      <c r="J18" s="72"/>
      <c r="K18" s="154">
        <v>3</v>
      </c>
      <c r="L18" s="74" t="s">
        <v>57</v>
      </c>
      <c r="M18" s="110"/>
      <c r="N18" s="48">
        <f>N5*2</f>
        <v>170</v>
      </c>
      <c r="O18" s="72"/>
      <c r="P18" s="154">
        <v>3</v>
      </c>
      <c r="Q18" s="74" t="s">
        <v>57</v>
      </c>
      <c r="R18" s="110"/>
      <c r="S18" s="48">
        <v>441</v>
      </c>
      <c r="T18" s="72"/>
    </row>
    <row r="19" spans="1:20" ht="12.75">
      <c r="A19" s="155">
        <v>3</v>
      </c>
      <c r="B19" s="117" t="s">
        <v>155</v>
      </c>
      <c r="C19" s="118"/>
      <c r="D19" s="30">
        <v>89</v>
      </c>
      <c r="E19" s="164"/>
      <c r="F19" s="155">
        <v>3</v>
      </c>
      <c r="G19" s="76" t="s">
        <v>155</v>
      </c>
      <c r="H19" s="77"/>
      <c r="I19" s="50">
        <f>SUM(I17:I18)</f>
        <v>216</v>
      </c>
      <c r="J19" s="73"/>
      <c r="K19" s="155">
        <v>3</v>
      </c>
      <c r="L19" s="76" t="s">
        <v>155</v>
      </c>
      <c r="M19" s="77"/>
      <c r="N19" s="50">
        <f>SUM(N17:N18)</f>
        <v>170</v>
      </c>
      <c r="O19" s="73"/>
      <c r="P19" s="155">
        <v>3</v>
      </c>
      <c r="Q19" s="76" t="s">
        <v>155</v>
      </c>
      <c r="R19" s="77"/>
      <c r="S19" s="50">
        <f>SUM(S17:S18)</f>
        <v>441</v>
      </c>
      <c r="T19" s="73"/>
    </row>
    <row r="20" spans="1:20" ht="12.75">
      <c r="A20" s="114">
        <v>7</v>
      </c>
      <c r="B20" s="169" t="s">
        <v>156</v>
      </c>
      <c r="C20" s="170"/>
      <c r="D20" s="14" t="s">
        <v>55</v>
      </c>
      <c r="E20" s="33"/>
      <c r="F20" s="80">
        <v>7</v>
      </c>
      <c r="G20" s="152" t="s">
        <v>156</v>
      </c>
      <c r="H20" s="153"/>
      <c r="I20" s="44" t="s">
        <v>55</v>
      </c>
      <c r="J20" s="33"/>
      <c r="K20" s="80">
        <v>7</v>
      </c>
      <c r="L20" s="152" t="s">
        <v>156</v>
      </c>
      <c r="M20" s="153"/>
      <c r="N20" s="44" t="s">
        <v>55</v>
      </c>
      <c r="O20" s="33"/>
      <c r="P20" s="80">
        <v>7</v>
      </c>
      <c r="Q20" s="152" t="s">
        <v>156</v>
      </c>
      <c r="R20" s="153"/>
      <c r="S20" s="44" t="s">
        <v>55</v>
      </c>
      <c r="T20" s="33"/>
    </row>
    <row r="21" spans="1:20" ht="12.75">
      <c r="A21" s="154">
        <v>3</v>
      </c>
      <c r="B21" s="111" t="s">
        <v>56</v>
      </c>
      <c r="C21" s="113"/>
      <c r="D21" s="18">
        <v>145</v>
      </c>
      <c r="E21" s="33"/>
      <c r="F21" s="154">
        <v>3</v>
      </c>
      <c r="G21" s="74" t="s">
        <v>56</v>
      </c>
      <c r="H21" s="110"/>
      <c r="I21" s="48">
        <v>0</v>
      </c>
      <c r="J21" s="33"/>
      <c r="K21" s="154">
        <v>3</v>
      </c>
      <c r="L21" s="74" t="s">
        <v>56</v>
      </c>
      <c r="M21" s="110"/>
      <c r="N21" s="48">
        <v>0</v>
      </c>
      <c r="O21" s="33"/>
      <c r="P21" s="154">
        <v>3</v>
      </c>
      <c r="Q21" s="74" t="s">
        <v>56</v>
      </c>
      <c r="R21" s="110"/>
      <c r="S21" s="48">
        <v>0</v>
      </c>
      <c r="T21" s="33"/>
    </row>
    <row r="22" spans="1:20" ht="12.75">
      <c r="A22" s="154">
        <v>3</v>
      </c>
      <c r="B22" s="111" t="s">
        <v>57</v>
      </c>
      <c r="C22" s="113"/>
      <c r="D22" s="18">
        <v>534</v>
      </c>
      <c r="E22" s="33"/>
      <c r="F22" s="154">
        <v>3</v>
      </c>
      <c r="G22" s="74" t="s">
        <v>57</v>
      </c>
      <c r="H22" s="110"/>
      <c r="I22" s="48">
        <v>216</v>
      </c>
      <c r="J22" s="33"/>
      <c r="K22" s="154">
        <v>3</v>
      </c>
      <c r="L22" s="74" t="s">
        <v>57</v>
      </c>
      <c r="M22" s="110"/>
      <c r="N22" s="48">
        <f>2*N5</f>
        <v>170</v>
      </c>
      <c r="O22" s="33"/>
      <c r="P22" s="154">
        <v>3</v>
      </c>
      <c r="Q22" s="74" t="s">
        <v>57</v>
      </c>
      <c r="R22" s="110"/>
      <c r="S22" s="48">
        <v>588</v>
      </c>
      <c r="T22" s="33"/>
    </row>
    <row r="23" spans="1:20" ht="12.75">
      <c r="A23" s="155">
        <v>3</v>
      </c>
      <c r="B23" s="117" t="s">
        <v>157</v>
      </c>
      <c r="C23" s="118"/>
      <c r="D23" s="30">
        <v>679</v>
      </c>
      <c r="E23" s="33"/>
      <c r="F23" s="155">
        <v>3</v>
      </c>
      <c r="G23" s="76" t="s">
        <v>157</v>
      </c>
      <c r="H23" s="77"/>
      <c r="I23" s="50">
        <f>SUM(I21:I22)</f>
        <v>216</v>
      </c>
      <c r="J23" s="33"/>
      <c r="K23" s="155">
        <v>3</v>
      </c>
      <c r="L23" s="76" t="s">
        <v>157</v>
      </c>
      <c r="M23" s="77"/>
      <c r="N23" s="50">
        <f>SUM(N21:N22)</f>
        <v>170</v>
      </c>
      <c r="O23" s="33"/>
      <c r="P23" s="155">
        <v>3</v>
      </c>
      <c r="Q23" s="76" t="s">
        <v>157</v>
      </c>
      <c r="R23" s="77"/>
      <c r="S23" s="50">
        <f>SUM(S21:S22)</f>
        <v>588</v>
      </c>
      <c r="T23" s="33"/>
    </row>
    <row r="24" spans="1:20" ht="12.75">
      <c r="A24" s="114">
        <v>8</v>
      </c>
      <c r="B24" s="169" t="s">
        <v>158</v>
      </c>
      <c r="C24" s="170"/>
      <c r="D24" s="14" t="s">
        <v>55</v>
      </c>
      <c r="E24" s="116"/>
      <c r="F24" s="80">
        <v>8</v>
      </c>
      <c r="G24" s="152" t="s">
        <v>158</v>
      </c>
      <c r="H24" s="153"/>
      <c r="I24" s="44" t="s">
        <v>55</v>
      </c>
      <c r="J24" s="71"/>
      <c r="K24" s="80">
        <v>8</v>
      </c>
      <c r="L24" s="152" t="s">
        <v>158</v>
      </c>
      <c r="M24" s="153"/>
      <c r="N24" s="44" t="s">
        <v>55</v>
      </c>
      <c r="O24" s="71"/>
      <c r="P24" s="80">
        <v>8</v>
      </c>
      <c r="Q24" s="152" t="s">
        <v>158</v>
      </c>
      <c r="R24" s="153"/>
      <c r="S24" s="44" t="s">
        <v>55</v>
      </c>
      <c r="T24" s="71"/>
    </row>
    <row r="25" spans="1:20" ht="12.75">
      <c r="A25" s="154">
        <v>3</v>
      </c>
      <c r="B25" s="111" t="s">
        <v>56</v>
      </c>
      <c r="C25" s="113"/>
      <c r="D25" s="18">
        <v>1.8</v>
      </c>
      <c r="E25" s="163"/>
      <c r="F25" s="154">
        <v>3</v>
      </c>
      <c r="G25" s="74" t="s">
        <v>56</v>
      </c>
      <c r="H25" s="110"/>
      <c r="I25" s="48">
        <v>0</v>
      </c>
      <c r="J25" s="72"/>
      <c r="K25" s="154">
        <v>3</v>
      </c>
      <c r="L25" s="74" t="s">
        <v>56</v>
      </c>
      <c r="M25" s="110"/>
      <c r="N25" s="48">
        <v>0</v>
      </c>
      <c r="O25" s="72"/>
      <c r="P25" s="154">
        <v>3</v>
      </c>
      <c r="Q25" s="74" t="s">
        <v>56</v>
      </c>
      <c r="R25" s="110"/>
      <c r="S25" s="48">
        <v>100</v>
      </c>
      <c r="T25" s="72"/>
    </row>
    <row r="26" spans="1:20" ht="12.75">
      <c r="A26" s="154">
        <v>3</v>
      </c>
      <c r="B26" s="111" t="s">
        <v>57</v>
      </c>
      <c r="C26" s="113"/>
      <c r="D26" s="18">
        <v>1246</v>
      </c>
      <c r="E26" s="163"/>
      <c r="F26" s="154">
        <v>3</v>
      </c>
      <c r="G26" s="74" t="s">
        <v>57</v>
      </c>
      <c r="H26" s="110"/>
      <c r="I26" s="48">
        <v>3240</v>
      </c>
      <c r="J26" s="72"/>
      <c r="K26" s="154">
        <v>3</v>
      </c>
      <c r="L26" s="74" t="s">
        <v>57</v>
      </c>
      <c r="M26" s="110"/>
      <c r="N26" s="48">
        <f>30*N5</f>
        <v>2550</v>
      </c>
      <c r="O26" s="72"/>
      <c r="P26" s="154">
        <v>3</v>
      </c>
      <c r="Q26" s="74" t="s">
        <v>57</v>
      </c>
      <c r="R26" s="110"/>
      <c r="S26" s="48">
        <v>1565</v>
      </c>
      <c r="T26" s="72"/>
    </row>
    <row r="27" spans="1:20" ht="12.75">
      <c r="A27" s="155">
        <v>3</v>
      </c>
      <c r="B27" s="117" t="s">
        <v>159</v>
      </c>
      <c r="C27" s="118"/>
      <c r="D27" s="30">
        <v>1247.8</v>
      </c>
      <c r="E27" s="164"/>
      <c r="F27" s="155">
        <v>3</v>
      </c>
      <c r="G27" s="76" t="s">
        <v>159</v>
      </c>
      <c r="H27" s="77"/>
      <c r="I27" s="50">
        <f>SUM(I25:I26)</f>
        <v>3240</v>
      </c>
      <c r="J27" s="73"/>
      <c r="K27" s="155">
        <v>3</v>
      </c>
      <c r="L27" s="76" t="s">
        <v>159</v>
      </c>
      <c r="M27" s="77"/>
      <c r="N27" s="50">
        <f>SUM(N25:N26)</f>
        <v>2550</v>
      </c>
      <c r="O27" s="73"/>
      <c r="P27" s="155">
        <v>3</v>
      </c>
      <c r="Q27" s="76" t="s">
        <v>159</v>
      </c>
      <c r="R27" s="77"/>
      <c r="S27" s="50">
        <f>SUM(S25:S26)</f>
        <v>1665</v>
      </c>
      <c r="T27" s="73"/>
    </row>
    <row r="28" spans="1:20" ht="12.75">
      <c r="A28" s="114">
        <v>9</v>
      </c>
      <c r="B28" s="168" t="s">
        <v>160</v>
      </c>
      <c r="C28" s="158"/>
      <c r="D28" s="14" t="s">
        <v>55</v>
      </c>
      <c r="E28" s="116"/>
      <c r="F28" s="80">
        <v>9</v>
      </c>
      <c r="G28" s="157" t="s">
        <v>160</v>
      </c>
      <c r="H28" s="158"/>
      <c r="I28" s="44" t="s">
        <v>55</v>
      </c>
      <c r="J28" s="71"/>
      <c r="K28" s="80">
        <v>9</v>
      </c>
      <c r="L28" s="157" t="s">
        <v>160</v>
      </c>
      <c r="M28" s="158"/>
      <c r="N28" s="44" t="s">
        <v>55</v>
      </c>
      <c r="O28" s="71"/>
      <c r="P28" s="80">
        <v>9</v>
      </c>
      <c r="Q28" s="157" t="s">
        <v>160</v>
      </c>
      <c r="R28" s="158"/>
      <c r="S28" s="44" t="s">
        <v>55</v>
      </c>
      <c r="T28" s="71"/>
    </row>
    <row r="29" spans="1:20" ht="12.75">
      <c r="A29" s="154">
        <v>3</v>
      </c>
      <c r="B29" s="111" t="s">
        <v>56</v>
      </c>
      <c r="C29" s="113"/>
      <c r="D29" s="18">
        <v>1.5</v>
      </c>
      <c r="E29" s="163"/>
      <c r="F29" s="154">
        <v>3</v>
      </c>
      <c r="G29" s="74" t="s">
        <v>56</v>
      </c>
      <c r="H29" s="110"/>
      <c r="I29" s="48">
        <v>105</v>
      </c>
      <c r="J29" s="72"/>
      <c r="K29" s="154">
        <v>3</v>
      </c>
      <c r="L29" s="74" t="s">
        <v>56</v>
      </c>
      <c r="M29" s="110"/>
      <c r="N29" s="48">
        <v>100</v>
      </c>
      <c r="O29" s="72"/>
      <c r="P29" s="154">
        <v>3</v>
      </c>
      <c r="Q29" s="74" t="s">
        <v>56</v>
      </c>
      <c r="R29" s="110"/>
      <c r="S29" s="48">
        <v>150</v>
      </c>
      <c r="T29" s="72"/>
    </row>
    <row r="30" spans="1:20" ht="12.75">
      <c r="A30" s="154">
        <v>3</v>
      </c>
      <c r="B30" s="111" t="s">
        <v>57</v>
      </c>
      <c r="C30" s="113"/>
      <c r="D30" s="18">
        <v>1335</v>
      </c>
      <c r="E30" s="163"/>
      <c r="F30" s="154">
        <v>3</v>
      </c>
      <c r="G30" s="74" t="s">
        <v>57</v>
      </c>
      <c r="H30" s="110"/>
      <c r="I30" s="48">
        <v>3240</v>
      </c>
      <c r="J30" s="72"/>
      <c r="K30" s="154">
        <v>3</v>
      </c>
      <c r="L30" s="74" t="s">
        <v>57</v>
      </c>
      <c r="M30" s="110"/>
      <c r="N30" s="48">
        <f>30*N5</f>
        <v>2550</v>
      </c>
      <c r="O30" s="72"/>
      <c r="P30" s="154">
        <v>3</v>
      </c>
      <c r="Q30" s="74" t="s">
        <v>57</v>
      </c>
      <c r="R30" s="110"/>
      <c r="S30" s="48">
        <v>1960</v>
      </c>
      <c r="T30" s="72"/>
    </row>
    <row r="31" spans="1:20" ht="12.75">
      <c r="A31" s="155">
        <v>3</v>
      </c>
      <c r="B31" s="117" t="s">
        <v>161</v>
      </c>
      <c r="C31" s="118"/>
      <c r="D31" s="30">
        <v>1336.5</v>
      </c>
      <c r="E31" s="164"/>
      <c r="F31" s="155">
        <v>3</v>
      </c>
      <c r="G31" s="76" t="s">
        <v>161</v>
      </c>
      <c r="H31" s="77"/>
      <c r="I31" s="50">
        <f>SUM(I29:I30)</f>
        <v>3345</v>
      </c>
      <c r="J31" s="73"/>
      <c r="K31" s="155">
        <v>3</v>
      </c>
      <c r="L31" s="76" t="s">
        <v>161</v>
      </c>
      <c r="M31" s="77"/>
      <c r="N31" s="50">
        <f>SUM(N29:N30)</f>
        <v>2650</v>
      </c>
      <c r="O31" s="73"/>
      <c r="P31" s="155">
        <v>3</v>
      </c>
      <c r="Q31" s="76" t="s">
        <v>161</v>
      </c>
      <c r="R31" s="77"/>
      <c r="S31" s="50">
        <f>SUM(S29:S30)</f>
        <v>2110</v>
      </c>
      <c r="T31" s="73"/>
    </row>
    <row r="32" spans="1:20" ht="12.75">
      <c r="A32" s="114">
        <v>10</v>
      </c>
      <c r="B32" s="167" t="s">
        <v>162</v>
      </c>
      <c r="C32" s="160"/>
      <c r="D32" s="14" t="s">
        <v>55</v>
      </c>
      <c r="E32" s="116"/>
      <c r="F32" s="80">
        <v>10</v>
      </c>
      <c r="G32" s="159" t="s">
        <v>162</v>
      </c>
      <c r="H32" s="160"/>
      <c r="I32" s="44" t="s">
        <v>55</v>
      </c>
      <c r="J32" s="71"/>
      <c r="K32" s="80">
        <v>10</v>
      </c>
      <c r="L32" s="159" t="s">
        <v>162</v>
      </c>
      <c r="M32" s="160"/>
      <c r="N32" s="44" t="s">
        <v>55</v>
      </c>
      <c r="O32" s="71"/>
      <c r="P32" s="80">
        <v>10</v>
      </c>
      <c r="Q32" s="159" t="s">
        <v>162</v>
      </c>
      <c r="R32" s="160"/>
      <c r="S32" s="44" t="s">
        <v>55</v>
      </c>
      <c r="T32" s="71"/>
    </row>
    <row r="33" spans="1:20" ht="12.75">
      <c r="A33" s="154">
        <v>3</v>
      </c>
      <c r="B33" s="111" t="s">
        <v>56</v>
      </c>
      <c r="C33" s="113"/>
      <c r="D33" s="18">
        <v>0</v>
      </c>
      <c r="E33" s="163"/>
      <c r="F33" s="154">
        <v>3</v>
      </c>
      <c r="G33" s="74" t="s">
        <v>56</v>
      </c>
      <c r="H33" s="110"/>
      <c r="I33" s="48">
        <v>105</v>
      </c>
      <c r="J33" s="72"/>
      <c r="K33" s="154">
        <v>3</v>
      </c>
      <c r="L33" s="74" t="s">
        <v>56</v>
      </c>
      <c r="M33" s="110"/>
      <c r="N33" s="48">
        <v>100</v>
      </c>
      <c r="O33" s="72"/>
      <c r="P33" s="154">
        <v>3</v>
      </c>
      <c r="Q33" s="74" t="s">
        <v>56</v>
      </c>
      <c r="R33" s="110"/>
      <c r="S33" s="48">
        <v>0</v>
      </c>
      <c r="T33" s="72"/>
    </row>
    <row r="34" spans="1:20" ht="12.75">
      <c r="A34" s="154">
        <v>3</v>
      </c>
      <c r="B34" s="111" t="s">
        <v>57</v>
      </c>
      <c r="C34" s="113"/>
      <c r="D34" s="18">
        <v>178</v>
      </c>
      <c r="E34" s="163"/>
      <c r="F34" s="154">
        <v>3</v>
      </c>
      <c r="G34" s="74" t="s">
        <v>57</v>
      </c>
      <c r="H34" s="110"/>
      <c r="I34" s="48">
        <v>1296</v>
      </c>
      <c r="J34" s="72"/>
      <c r="K34" s="154">
        <v>3</v>
      </c>
      <c r="L34" s="74" t="s">
        <v>57</v>
      </c>
      <c r="M34" s="110"/>
      <c r="N34" s="48">
        <f>12*N5</f>
        <v>1020</v>
      </c>
      <c r="O34" s="72"/>
      <c r="P34" s="154">
        <v>3</v>
      </c>
      <c r="Q34" s="74" t="s">
        <v>57</v>
      </c>
      <c r="R34" s="110"/>
      <c r="S34" s="48">
        <v>490</v>
      </c>
      <c r="T34" s="72"/>
    </row>
    <row r="35" spans="1:20" ht="12.75">
      <c r="A35" s="155">
        <v>3</v>
      </c>
      <c r="B35" s="117" t="s">
        <v>163</v>
      </c>
      <c r="C35" s="118"/>
      <c r="D35" s="30">
        <v>178</v>
      </c>
      <c r="E35" s="164"/>
      <c r="F35" s="155">
        <v>3</v>
      </c>
      <c r="G35" s="76" t="s">
        <v>163</v>
      </c>
      <c r="H35" s="77"/>
      <c r="I35" s="50">
        <f>SUM(I33:I34)</f>
        <v>1401</v>
      </c>
      <c r="J35" s="73"/>
      <c r="K35" s="155">
        <v>3</v>
      </c>
      <c r="L35" s="76" t="s">
        <v>163</v>
      </c>
      <c r="M35" s="77"/>
      <c r="N35" s="50">
        <f>SUM(N33:N34)</f>
        <v>1120</v>
      </c>
      <c r="O35" s="73"/>
      <c r="P35" s="155">
        <v>3</v>
      </c>
      <c r="Q35" s="76" t="s">
        <v>163</v>
      </c>
      <c r="R35" s="77"/>
      <c r="S35" s="50">
        <f>SUM(S33:S34)</f>
        <v>490</v>
      </c>
      <c r="T35" s="73"/>
    </row>
    <row r="36" spans="1:20" ht="12.75">
      <c r="A36" s="114">
        <v>11</v>
      </c>
      <c r="B36" s="168" t="s">
        <v>164</v>
      </c>
      <c r="C36" s="158"/>
      <c r="D36" s="14" t="s">
        <v>55</v>
      </c>
      <c r="E36" s="116"/>
      <c r="F36" s="80">
        <v>11</v>
      </c>
      <c r="G36" s="157" t="s">
        <v>164</v>
      </c>
      <c r="H36" s="158"/>
      <c r="I36" s="44" t="s">
        <v>55</v>
      </c>
      <c r="J36" s="71"/>
      <c r="K36" s="80">
        <v>11</v>
      </c>
      <c r="L36" s="157" t="s">
        <v>164</v>
      </c>
      <c r="M36" s="158"/>
      <c r="N36" s="44" t="s">
        <v>55</v>
      </c>
      <c r="O36" s="71"/>
      <c r="P36" s="80">
        <v>11</v>
      </c>
      <c r="Q36" s="157" t="s">
        <v>164</v>
      </c>
      <c r="R36" s="158"/>
      <c r="S36" s="44" t="s">
        <v>55</v>
      </c>
      <c r="T36" s="71"/>
    </row>
    <row r="37" spans="1:20" ht="12.75">
      <c r="A37" s="154">
        <v>3</v>
      </c>
      <c r="B37" s="111" t="s">
        <v>56</v>
      </c>
      <c r="C37" s="113"/>
      <c r="D37" s="18">
        <v>4</v>
      </c>
      <c r="E37" s="163"/>
      <c r="F37" s="154">
        <v>3</v>
      </c>
      <c r="G37" s="74" t="s">
        <v>56</v>
      </c>
      <c r="H37" s="110"/>
      <c r="I37" s="48">
        <v>105</v>
      </c>
      <c r="J37" s="72"/>
      <c r="K37" s="154">
        <v>3</v>
      </c>
      <c r="L37" s="74" t="s">
        <v>56</v>
      </c>
      <c r="M37" s="110"/>
      <c r="N37" s="48">
        <v>100</v>
      </c>
      <c r="O37" s="72"/>
      <c r="P37" s="154">
        <v>3</v>
      </c>
      <c r="Q37" s="74" t="s">
        <v>56</v>
      </c>
      <c r="R37" s="110"/>
      <c r="S37" s="48">
        <v>0</v>
      </c>
      <c r="T37" s="72"/>
    </row>
    <row r="38" spans="1:20" ht="12.75">
      <c r="A38" s="154">
        <v>3</v>
      </c>
      <c r="B38" s="111" t="s">
        <v>57</v>
      </c>
      <c r="C38" s="113"/>
      <c r="D38" s="18">
        <v>356</v>
      </c>
      <c r="E38" s="163"/>
      <c r="F38" s="154">
        <v>3</v>
      </c>
      <c r="G38" s="74" t="s">
        <v>57</v>
      </c>
      <c r="H38" s="110"/>
      <c r="I38" s="48">
        <v>1296</v>
      </c>
      <c r="J38" s="72"/>
      <c r="K38" s="154">
        <v>3</v>
      </c>
      <c r="L38" s="74" t="s">
        <v>57</v>
      </c>
      <c r="M38" s="110"/>
      <c r="N38" s="48">
        <f>12*N5</f>
        <v>1020</v>
      </c>
      <c r="O38" s="72"/>
      <c r="P38" s="154">
        <v>3</v>
      </c>
      <c r="Q38" s="74" t="s">
        <v>57</v>
      </c>
      <c r="R38" s="110"/>
      <c r="S38" s="48">
        <v>490</v>
      </c>
      <c r="T38" s="72"/>
    </row>
    <row r="39" spans="1:20" ht="12.75">
      <c r="A39" s="155">
        <v>3</v>
      </c>
      <c r="B39" s="117" t="s">
        <v>165</v>
      </c>
      <c r="C39" s="118"/>
      <c r="D39" s="30">
        <v>360</v>
      </c>
      <c r="E39" s="164"/>
      <c r="F39" s="155">
        <v>3</v>
      </c>
      <c r="G39" s="76" t="s">
        <v>165</v>
      </c>
      <c r="H39" s="77"/>
      <c r="I39" s="50">
        <f>SUM(I37:I38)</f>
        <v>1401</v>
      </c>
      <c r="J39" s="73"/>
      <c r="K39" s="155">
        <v>3</v>
      </c>
      <c r="L39" s="76" t="s">
        <v>165</v>
      </c>
      <c r="M39" s="77"/>
      <c r="N39" s="50">
        <f>SUM(N37:N38)</f>
        <v>1120</v>
      </c>
      <c r="O39" s="73"/>
      <c r="P39" s="155">
        <v>3</v>
      </c>
      <c r="Q39" s="76" t="s">
        <v>165</v>
      </c>
      <c r="R39" s="77"/>
      <c r="S39" s="50">
        <f>SUM(S37:S38)</f>
        <v>490</v>
      </c>
      <c r="T39" s="73"/>
    </row>
    <row r="40" spans="1:20" ht="12.75">
      <c r="A40" s="114">
        <v>12</v>
      </c>
      <c r="B40" s="168" t="s">
        <v>166</v>
      </c>
      <c r="C40" s="158"/>
      <c r="D40" s="14" t="s">
        <v>55</v>
      </c>
      <c r="E40" s="116"/>
      <c r="F40" s="80">
        <v>12</v>
      </c>
      <c r="G40" s="157" t="s">
        <v>166</v>
      </c>
      <c r="H40" s="158"/>
      <c r="I40" s="44" t="s">
        <v>55</v>
      </c>
      <c r="J40" s="71"/>
      <c r="K40" s="80">
        <v>12</v>
      </c>
      <c r="L40" s="157" t="s">
        <v>166</v>
      </c>
      <c r="M40" s="158"/>
      <c r="N40" s="44" t="s">
        <v>55</v>
      </c>
      <c r="O40" s="71"/>
      <c r="P40" s="80">
        <v>12</v>
      </c>
      <c r="Q40" s="157" t="s">
        <v>166</v>
      </c>
      <c r="R40" s="158"/>
      <c r="S40" s="44" t="s">
        <v>55</v>
      </c>
      <c r="T40" s="71"/>
    </row>
    <row r="41" spans="1:20" ht="12.75">
      <c r="A41" s="154">
        <v>3</v>
      </c>
      <c r="B41" s="111" t="s">
        <v>56</v>
      </c>
      <c r="C41" s="113"/>
      <c r="D41" s="18">
        <v>0</v>
      </c>
      <c r="E41" s="163"/>
      <c r="F41" s="154">
        <v>3</v>
      </c>
      <c r="G41" s="74" t="s">
        <v>56</v>
      </c>
      <c r="H41" s="110"/>
      <c r="I41" s="48">
        <v>52.5</v>
      </c>
      <c r="J41" s="72"/>
      <c r="K41" s="154">
        <v>3</v>
      </c>
      <c r="L41" s="74" t="s">
        <v>56</v>
      </c>
      <c r="M41" s="110"/>
      <c r="N41" s="48">
        <v>50</v>
      </c>
      <c r="O41" s="72"/>
      <c r="P41" s="154">
        <v>3</v>
      </c>
      <c r="Q41" s="74" t="s">
        <v>56</v>
      </c>
      <c r="R41" s="110"/>
      <c r="S41" s="48">
        <v>0</v>
      </c>
      <c r="T41" s="72"/>
    </row>
    <row r="42" spans="1:20" ht="12.75">
      <c r="A42" s="154">
        <v>3</v>
      </c>
      <c r="B42" s="111" t="s">
        <v>57</v>
      </c>
      <c r="C42" s="113"/>
      <c r="D42" s="18">
        <v>89</v>
      </c>
      <c r="E42" s="163"/>
      <c r="F42" s="154">
        <v>3</v>
      </c>
      <c r="G42" s="74" t="s">
        <v>57</v>
      </c>
      <c r="H42" s="110"/>
      <c r="I42" s="48">
        <v>1080</v>
      </c>
      <c r="J42" s="72"/>
      <c r="K42" s="154">
        <v>3</v>
      </c>
      <c r="L42" s="74" t="s">
        <v>57</v>
      </c>
      <c r="M42" s="110"/>
      <c r="N42" s="48">
        <f>10*N5</f>
        <v>850</v>
      </c>
      <c r="O42" s="72"/>
      <c r="P42" s="154">
        <v>3</v>
      </c>
      <c r="Q42" s="74" t="s">
        <v>57</v>
      </c>
      <c r="R42" s="110"/>
      <c r="S42" s="48">
        <v>294</v>
      </c>
      <c r="T42" s="72"/>
    </row>
    <row r="43" spans="1:20" ht="12.75">
      <c r="A43" s="155">
        <v>3</v>
      </c>
      <c r="B43" s="117" t="s">
        <v>74</v>
      </c>
      <c r="C43" s="118"/>
      <c r="D43" s="30">
        <v>89</v>
      </c>
      <c r="E43" s="164"/>
      <c r="F43" s="155">
        <v>3</v>
      </c>
      <c r="G43" s="76" t="s">
        <v>74</v>
      </c>
      <c r="H43" s="77"/>
      <c r="I43" s="50">
        <f>SUM(I41:I42)</f>
        <v>1132.5</v>
      </c>
      <c r="J43" s="73"/>
      <c r="K43" s="155">
        <v>3</v>
      </c>
      <c r="L43" s="76" t="s">
        <v>74</v>
      </c>
      <c r="M43" s="77"/>
      <c r="N43" s="50">
        <f>SUM(N41:N42)</f>
        <v>900</v>
      </c>
      <c r="O43" s="73"/>
      <c r="P43" s="155">
        <v>3</v>
      </c>
      <c r="Q43" s="76" t="s">
        <v>74</v>
      </c>
      <c r="R43" s="77"/>
      <c r="S43" s="50">
        <f>SUM(S41:S42)</f>
        <v>294</v>
      </c>
      <c r="T43" s="73"/>
    </row>
    <row r="44" spans="1:20" ht="12.75">
      <c r="A44" s="114">
        <v>13</v>
      </c>
      <c r="B44" s="168" t="s">
        <v>167</v>
      </c>
      <c r="C44" s="158"/>
      <c r="D44" s="14" t="s">
        <v>55</v>
      </c>
      <c r="E44" s="116"/>
      <c r="F44" s="80">
        <v>13</v>
      </c>
      <c r="G44" s="157" t="s">
        <v>167</v>
      </c>
      <c r="H44" s="158"/>
      <c r="I44" s="44" t="s">
        <v>55</v>
      </c>
      <c r="J44" s="71"/>
      <c r="K44" s="80">
        <v>13</v>
      </c>
      <c r="L44" s="157" t="s">
        <v>167</v>
      </c>
      <c r="M44" s="158"/>
      <c r="N44" s="44" t="s">
        <v>55</v>
      </c>
      <c r="O44" s="71"/>
      <c r="P44" s="80">
        <v>13</v>
      </c>
      <c r="Q44" s="157" t="s">
        <v>167</v>
      </c>
      <c r="R44" s="158"/>
      <c r="S44" s="44" t="s">
        <v>55</v>
      </c>
      <c r="T44" s="71"/>
    </row>
    <row r="45" spans="1:20" ht="12.75">
      <c r="A45" s="154">
        <v>3</v>
      </c>
      <c r="B45" s="111" t="s">
        <v>56</v>
      </c>
      <c r="C45" s="113"/>
      <c r="D45" s="18">
        <v>1.5</v>
      </c>
      <c r="E45" s="163"/>
      <c r="F45" s="154">
        <v>3</v>
      </c>
      <c r="G45" s="74" t="s">
        <v>56</v>
      </c>
      <c r="H45" s="110"/>
      <c r="I45" s="48">
        <v>262.5</v>
      </c>
      <c r="J45" s="72"/>
      <c r="K45" s="154">
        <v>3</v>
      </c>
      <c r="L45" s="74" t="s">
        <v>56</v>
      </c>
      <c r="M45" s="110"/>
      <c r="N45" s="48">
        <v>250</v>
      </c>
      <c r="O45" s="72"/>
      <c r="P45" s="154">
        <v>3</v>
      </c>
      <c r="Q45" s="74" t="s">
        <v>56</v>
      </c>
      <c r="R45" s="110"/>
      <c r="S45" s="48">
        <v>0</v>
      </c>
      <c r="T45" s="72"/>
    </row>
    <row r="46" spans="1:20" ht="12.75">
      <c r="A46" s="154">
        <v>3</v>
      </c>
      <c r="B46" s="111" t="s">
        <v>57</v>
      </c>
      <c r="C46" s="113"/>
      <c r="D46" s="18">
        <v>445</v>
      </c>
      <c r="E46" s="163"/>
      <c r="F46" s="154">
        <v>3</v>
      </c>
      <c r="G46" s="74" t="s">
        <v>57</v>
      </c>
      <c r="H46" s="110"/>
      <c r="I46" s="48">
        <v>1620</v>
      </c>
      <c r="J46" s="72"/>
      <c r="K46" s="154">
        <v>3</v>
      </c>
      <c r="L46" s="74" t="s">
        <v>57</v>
      </c>
      <c r="M46" s="110"/>
      <c r="N46" s="48">
        <f>16*N5</f>
        <v>1360</v>
      </c>
      <c r="O46" s="72"/>
      <c r="P46" s="154">
        <v>3</v>
      </c>
      <c r="Q46" s="74" t="s">
        <v>57</v>
      </c>
      <c r="R46" s="110"/>
      <c r="S46" s="48">
        <v>784</v>
      </c>
      <c r="T46" s="72"/>
    </row>
    <row r="47" spans="1:20" ht="12.75">
      <c r="A47" s="155">
        <v>3</v>
      </c>
      <c r="B47" s="117" t="s">
        <v>168</v>
      </c>
      <c r="C47" s="118"/>
      <c r="D47" s="30">
        <v>446.5</v>
      </c>
      <c r="E47" s="164"/>
      <c r="F47" s="155">
        <v>3</v>
      </c>
      <c r="G47" s="76" t="s">
        <v>168</v>
      </c>
      <c r="H47" s="77"/>
      <c r="I47" s="50">
        <f>SUM(I45:I46)</f>
        <v>1882.5</v>
      </c>
      <c r="J47" s="73"/>
      <c r="K47" s="155">
        <v>3</v>
      </c>
      <c r="L47" s="76" t="s">
        <v>168</v>
      </c>
      <c r="M47" s="77"/>
      <c r="N47" s="50">
        <f>SUM(N45:N46)</f>
        <v>1610</v>
      </c>
      <c r="O47" s="73"/>
      <c r="P47" s="155">
        <v>3</v>
      </c>
      <c r="Q47" s="76" t="s">
        <v>168</v>
      </c>
      <c r="R47" s="77"/>
      <c r="S47" s="50">
        <f>SUM(S45:S46)</f>
        <v>784</v>
      </c>
      <c r="T47" s="73"/>
    </row>
    <row r="48" spans="1:20" ht="12.75">
      <c r="A48" s="114">
        <v>14</v>
      </c>
      <c r="B48" s="169" t="s">
        <v>169</v>
      </c>
      <c r="C48" s="170"/>
      <c r="D48" s="14" t="s">
        <v>55</v>
      </c>
      <c r="E48" s="116"/>
      <c r="F48" s="80">
        <v>14</v>
      </c>
      <c r="G48" s="152" t="s">
        <v>169</v>
      </c>
      <c r="H48" s="153"/>
      <c r="I48" s="44" t="s">
        <v>55</v>
      </c>
      <c r="J48" s="71"/>
      <c r="K48" s="80">
        <v>14</v>
      </c>
      <c r="L48" s="152" t="s">
        <v>169</v>
      </c>
      <c r="M48" s="153"/>
      <c r="N48" s="44" t="s">
        <v>55</v>
      </c>
      <c r="O48" s="71"/>
      <c r="P48" s="80">
        <v>14</v>
      </c>
      <c r="Q48" s="152" t="s">
        <v>169</v>
      </c>
      <c r="R48" s="153"/>
      <c r="S48" s="44" t="s">
        <v>55</v>
      </c>
      <c r="T48" s="71"/>
    </row>
    <row r="49" spans="1:20" ht="12.75">
      <c r="A49" s="154">
        <v>3</v>
      </c>
      <c r="B49" s="111" t="s">
        <v>56</v>
      </c>
      <c r="C49" s="113"/>
      <c r="D49" s="18">
        <v>0</v>
      </c>
      <c r="E49" s="163"/>
      <c r="F49" s="154">
        <v>3</v>
      </c>
      <c r="G49" s="74" t="s">
        <v>56</v>
      </c>
      <c r="H49" s="110"/>
      <c r="I49" s="48">
        <v>525</v>
      </c>
      <c r="J49" s="72"/>
      <c r="K49" s="154">
        <v>3</v>
      </c>
      <c r="L49" s="74" t="s">
        <v>56</v>
      </c>
      <c r="M49" s="110"/>
      <c r="N49" s="48">
        <v>500</v>
      </c>
      <c r="O49" s="72"/>
      <c r="P49" s="154">
        <v>3</v>
      </c>
      <c r="Q49" s="74" t="s">
        <v>56</v>
      </c>
      <c r="R49" s="110"/>
      <c r="S49" s="48">
        <v>0</v>
      </c>
      <c r="T49" s="72"/>
    </row>
    <row r="50" spans="1:20" ht="12.75">
      <c r="A50" s="154">
        <v>3</v>
      </c>
      <c r="B50" s="111" t="s">
        <v>57</v>
      </c>
      <c r="C50" s="113"/>
      <c r="D50" s="18">
        <v>178</v>
      </c>
      <c r="E50" s="163"/>
      <c r="F50" s="154">
        <v>3</v>
      </c>
      <c r="G50" s="74" t="s">
        <v>57</v>
      </c>
      <c r="H50" s="110"/>
      <c r="I50" s="48">
        <v>1080</v>
      </c>
      <c r="J50" s="72"/>
      <c r="K50" s="154">
        <v>3</v>
      </c>
      <c r="L50" s="74" t="s">
        <v>57</v>
      </c>
      <c r="M50" s="110"/>
      <c r="N50" s="48">
        <f>10*N5</f>
        <v>850</v>
      </c>
      <c r="O50" s="72"/>
      <c r="P50" s="154">
        <v>3</v>
      </c>
      <c r="Q50" s="74" t="s">
        <v>57</v>
      </c>
      <c r="R50" s="110"/>
      <c r="S50" s="48">
        <v>98</v>
      </c>
      <c r="T50" s="72"/>
    </row>
    <row r="51" spans="1:20" ht="12.75">
      <c r="A51" s="155">
        <v>3</v>
      </c>
      <c r="B51" s="117" t="s">
        <v>78</v>
      </c>
      <c r="C51" s="118"/>
      <c r="D51" s="30">
        <v>178</v>
      </c>
      <c r="E51" s="164"/>
      <c r="F51" s="155">
        <v>3</v>
      </c>
      <c r="G51" s="76" t="s">
        <v>78</v>
      </c>
      <c r="H51" s="77"/>
      <c r="I51" s="50">
        <f>SUM(I49:I50)</f>
        <v>1605</v>
      </c>
      <c r="J51" s="73"/>
      <c r="K51" s="155">
        <v>3</v>
      </c>
      <c r="L51" s="76" t="s">
        <v>78</v>
      </c>
      <c r="M51" s="77"/>
      <c r="N51" s="50">
        <f>SUM(N49:N50)</f>
        <v>1350</v>
      </c>
      <c r="O51" s="73"/>
      <c r="P51" s="155">
        <v>3</v>
      </c>
      <c r="Q51" s="76" t="s">
        <v>78</v>
      </c>
      <c r="R51" s="77"/>
      <c r="S51" s="50">
        <f>SUM(S49:S50)</f>
        <v>98</v>
      </c>
      <c r="T51" s="73"/>
    </row>
    <row r="52" spans="1:20" ht="12.75">
      <c r="A52" s="114">
        <v>15</v>
      </c>
      <c r="B52" s="168" t="s">
        <v>170</v>
      </c>
      <c r="C52" s="158"/>
      <c r="D52" s="14" t="s">
        <v>55</v>
      </c>
      <c r="E52" s="116"/>
      <c r="F52" s="80">
        <v>15</v>
      </c>
      <c r="G52" s="157" t="s">
        <v>170</v>
      </c>
      <c r="H52" s="158"/>
      <c r="I52" s="44" t="s">
        <v>55</v>
      </c>
      <c r="J52" s="71"/>
      <c r="K52" s="80">
        <v>15</v>
      </c>
      <c r="L52" s="157" t="s">
        <v>170</v>
      </c>
      <c r="M52" s="158"/>
      <c r="N52" s="44" t="s">
        <v>55</v>
      </c>
      <c r="O52" s="71"/>
      <c r="P52" s="80">
        <v>15</v>
      </c>
      <c r="Q52" s="157" t="s">
        <v>170</v>
      </c>
      <c r="R52" s="158"/>
      <c r="S52" s="44" t="s">
        <v>55</v>
      </c>
      <c r="T52" s="71"/>
    </row>
    <row r="53" spans="1:20" ht="12.75">
      <c r="A53" s="154">
        <v>3</v>
      </c>
      <c r="B53" s="111" t="s">
        <v>56</v>
      </c>
      <c r="C53" s="113"/>
      <c r="D53" s="18">
        <v>45</v>
      </c>
      <c r="E53" s="163"/>
      <c r="F53" s="154">
        <v>3</v>
      </c>
      <c r="G53" s="74" t="s">
        <v>56</v>
      </c>
      <c r="H53" s="110"/>
      <c r="I53" s="48">
        <v>157.5</v>
      </c>
      <c r="J53" s="72"/>
      <c r="K53" s="154">
        <v>3</v>
      </c>
      <c r="L53" s="74" t="s">
        <v>56</v>
      </c>
      <c r="M53" s="110"/>
      <c r="N53" s="48">
        <v>1150</v>
      </c>
      <c r="O53" s="72"/>
      <c r="P53" s="154">
        <v>3</v>
      </c>
      <c r="Q53" s="74" t="s">
        <v>56</v>
      </c>
      <c r="R53" s="110"/>
      <c r="S53" s="48">
        <v>0</v>
      </c>
      <c r="T53" s="72"/>
    </row>
    <row r="54" spans="1:20" ht="12.75">
      <c r="A54" s="154">
        <v>3</v>
      </c>
      <c r="B54" s="111" t="s">
        <v>57</v>
      </c>
      <c r="C54" s="113"/>
      <c r="D54" s="18">
        <v>356</v>
      </c>
      <c r="E54" s="163"/>
      <c r="F54" s="154">
        <v>3</v>
      </c>
      <c r="G54" s="74" t="s">
        <v>57</v>
      </c>
      <c r="H54" s="110"/>
      <c r="I54" s="48">
        <v>9720</v>
      </c>
      <c r="J54" s="72"/>
      <c r="K54" s="154">
        <v>3</v>
      </c>
      <c r="L54" s="74" t="s">
        <v>57</v>
      </c>
      <c r="M54" s="110"/>
      <c r="N54" s="48">
        <f>90*N5</f>
        <v>7650</v>
      </c>
      <c r="O54" s="72"/>
      <c r="P54" s="154">
        <v>3</v>
      </c>
      <c r="Q54" s="74" t="s">
        <v>57</v>
      </c>
      <c r="R54" s="110"/>
      <c r="S54" s="48">
        <v>196</v>
      </c>
      <c r="T54" s="72"/>
    </row>
    <row r="55" spans="1:20" ht="12.75">
      <c r="A55" s="155">
        <v>3</v>
      </c>
      <c r="B55" s="117" t="s">
        <v>80</v>
      </c>
      <c r="C55" s="118"/>
      <c r="D55" s="30">
        <v>401</v>
      </c>
      <c r="E55" s="164"/>
      <c r="F55" s="155">
        <v>3</v>
      </c>
      <c r="G55" s="76" t="s">
        <v>80</v>
      </c>
      <c r="H55" s="77"/>
      <c r="I55" s="50">
        <f>SUM(I53:I54)</f>
        <v>9877.5</v>
      </c>
      <c r="J55" s="73"/>
      <c r="K55" s="155">
        <v>3</v>
      </c>
      <c r="L55" s="76" t="s">
        <v>80</v>
      </c>
      <c r="M55" s="77"/>
      <c r="N55" s="50">
        <f>SUM(N53:N54)</f>
        <v>8800</v>
      </c>
      <c r="O55" s="73"/>
      <c r="P55" s="155">
        <v>3</v>
      </c>
      <c r="Q55" s="76" t="s">
        <v>80</v>
      </c>
      <c r="R55" s="77"/>
      <c r="S55" s="50">
        <f>SUM(S53:S54)</f>
        <v>196</v>
      </c>
      <c r="T55" s="73"/>
    </row>
    <row r="56" spans="1:20" ht="12.75">
      <c r="A56" s="114">
        <v>16</v>
      </c>
      <c r="B56" s="168" t="s">
        <v>171</v>
      </c>
      <c r="C56" s="158"/>
      <c r="D56" s="14" t="s">
        <v>55</v>
      </c>
      <c r="E56" s="116"/>
      <c r="F56" s="80">
        <v>16</v>
      </c>
      <c r="G56" s="157" t="s">
        <v>171</v>
      </c>
      <c r="H56" s="158"/>
      <c r="I56" s="44" t="s">
        <v>55</v>
      </c>
      <c r="J56" s="71"/>
      <c r="K56" s="80">
        <v>16</v>
      </c>
      <c r="L56" s="157" t="s">
        <v>171</v>
      </c>
      <c r="M56" s="158"/>
      <c r="N56" s="44" t="s">
        <v>55</v>
      </c>
      <c r="O56" s="71"/>
      <c r="P56" s="80">
        <v>16</v>
      </c>
      <c r="Q56" s="157" t="s">
        <v>171</v>
      </c>
      <c r="R56" s="158"/>
      <c r="S56" s="44" t="s">
        <v>55</v>
      </c>
      <c r="T56" s="71"/>
    </row>
    <row r="57" spans="1:20" ht="12.75">
      <c r="A57" s="154">
        <v>3</v>
      </c>
      <c r="B57" s="111" t="s">
        <v>56</v>
      </c>
      <c r="C57" s="113"/>
      <c r="D57" s="18">
        <v>1.5</v>
      </c>
      <c r="E57" s="163"/>
      <c r="F57" s="154">
        <v>3</v>
      </c>
      <c r="G57" s="74" t="s">
        <v>56</v>
      </c>
      <c r="H57" s="110"/>
      <c r="I57" s="48">
        <v>105</v>
      </c>
      <c r="J57" s="72"/>
      <c r="K57" s="154">
        <v>3</v>
      </c>
      <c r="L57" s="74" t="s">
        <v>56</v>
      </c>
      <c r="M57" s="110"/>
      <c r="N57" s="48">
        <v>100</v>
      </c>
      <c r="O57" s="72"/>
      <c r="P57" s="154">
        <v>3</v>
      </c>
      <c r="Q57" s="74" t="s">
        <v>56</v>
      </c>
      <c r="R57" s="110"/>
      <c r="S57" s="48">
        <v>0</v>
      </c>
      <c r="T57" s="72"/>
    </row>
    <row r="58" spans="1:20" ht="12.75">
      <c r="A58" s="154">
        <v>3</v>
      </c>
      <c r="B58" s="111" t="s">
        <v>57</v>
      </c>
      <c r="C58" s="113"/>
      <c r="D58" s="18">
        <v>267</v>
      </c>
      <c r="E58" s="163"/>
      <c r="F58" s="154">
        <v>3</v>
      </c>
      <c r="G58" s="74" t="s">
        <v>57</v>
      </c>
      <c r="H58" s="110"/>
      <c r="I58" s="48">
        <v>864</v>
      </c>
      <c r="J58" s="72"/>
      <c r="K58" s="154">
        <v>3</v>
      </c>
      <c r="L58" s="74" t="s">
        <v>57</v>
      </c>
      <c r="M58" s="110"/>
      <c r="N58" s="48">
        <f>8*N5</f>
        <v>680</v>
      </c>
      <c r="O58" s="72"/>
      <c r="P58" s="154">
        <v>3</v>
      </c>
      <c r="Q58" s="74" t="s">
        <v>57</v>
      </c>
      <c r="R58" s="110"/>
      <c r="S58" s="48">
        <v>784</v>
      </c>
      <c r="T58" s="72"/>
    </row>
    <row r="59" spans="1:20" ht="12.75">
      <c r="A59" s="155">
        <v>3</v>
      </c>
      <c r="B59" s="117" t="s">
        <v>172</v>
      </c>
      <c r="C59" s="118"/>
      <c r="D59" s="30">
        <v>268.5</v>
      </c>
      <c r="E59" s="164"/>
      <c r="F59" s="155">
        <v>3</v>
      </c>
      <c r="G59" s="76" t="s">
        <v>172</v>
      </c>
      <c r="H59" s="77"/>
      <c r="I59" s="50">
        <f>SUM(I57:I58)</f>
        <v>969</v>
      </c>
      <c r="J59" s="73"/>
      <c r="K59" s="155">
        <v>3</v>
      </c>
      <c r="L59" s="76" t="s">
        <v>172</v>
      </c>
      <c r="M59" s="77"/>
      <c r="N59" s="50">
        <f>SUM(N57:N58)</f>
        <v>780</v>
      </c>
      <c r="O59" s="73"/>
      <c r="P59" s="155">
        <v>3</v>
      </c>
      <c r="Q59" s="76" t="s">
        <v>172</v>
      </c>
      <c r="R59" s="77"/>
      <c r="S59" s="50">
        <f>SUM(S57:S58)</f>
        <v>784</v>
      </c>
      <c r="T59" s="73"/>
    </row>
    <row r="60" spans="1:20" ht="12.75">
      <c r="A60" s="114">
        <v>17</v>
      </c>
      <c r="B60" s="168" t="s">
        <v>173</v>
      </c>
      <c r="C60" s="158"/>
      <c r="D60" s="14" t="s">
        <v>55</v>
      </c>
      <c r="E60" s="116"/>
      <c r="F60" s="80">
        <v>17</v>
      </c>
      <c r="G60" s="157" t="s">
        <v>173</v>
      </c>
      <c r="H60" s="158"/>
      <c r="I60" s="44" t="s">
        <v>55</v>
      </c>
      <c r="J60" s="71"/>
      <c r="K60" s="80">
        <v>17</v>
      </c>
      <c r="L60" s="157" t="s">
        <v>173</v>
      </c>
      <c r="M60" s="158"/>
      <c r="N60" s="44" t="s">
        <v>55</v>
      </c>
      <c r="O60" s="71"/>
      <c r="P60" s="80">
        <v>17</v>
      </c>
      <c r="Q60" s="157" t="s">
        <v>173</v>
      </c>
      <c r="R60" s="158"/>
      <c r="S60" s="44" t="s">
        <v>55</v>
      </c>
      <c r="T60" s="71"/>
    </row>
    <row r="61" spans="1:20" ht="12.75">
      <c r="A61" s="154">
        <v>3</v>
      </c>
      <c r="B61" s="111" t="s">
        <v>56</v>
      </c>
      <c r="C61" s="113"/>
      <c r="D61" s="18">
        <v>1.5</v>
      </c>
      <c r="E61" s="163"/>
      <c r="F61" s="154">
        <v>3</v>
      </c>
      <c r="G61" s="74" t="s">
        <v>56</v>
      </c>
      <c r="H61" s="110"/>
      <c r="I61" s="48">
        <v>262.5</v>
      </c>
      <c r="J61" s="72"/>
      <c r="K61" s="154">
        <v>3</v>
      </c>
      <c r="L61" s="74" t="s">
        <v>56</v>
      </c>
      <c r="M61" s="110"/>
      <c r="N61" s="48">
        <v>250</v>
      </c>
      <c r="O61" s="72"/>
      <c r="P61" s="154">
        <v>3</v>
      </c>
      <c r="Q61" s="74" t="s">
        <v>56</v>
      </c>
      <c r="R61" s="110"/>
      <c r="S61" s="48">
        <v>0</v>
      </c>
      <c r="T61" s="72"/>
    </row>
    <row r="62" spans="1:20" ht="12.75">
      <c r="A62" s="154">
        <v>3</v>
      </c>
      <c r="B62" s="111" t="s">
        <v>57</v>
      </c>
      <c r="C62" s="113"/>
      <c r="D62" s="18">
        <v>1335</v>
      </c>
      <c r="E62" s="163"/>
      <c r="F62" s="154">
        <v>3</v>
      </c>
      <c r="G62" s="74" t="s">
        <v>57</v>
      </c>
      <c r="H62" s="110"/>
      <c r="I62" s="48">
        <v>2160</v>
      </c>
      <c r="J62" s="72"/>
      <c r="K62" s="154">
        <v>3</v>
      </c>
      <c r="L62" s="74" t="s">
        <v>57</v>
      </c>
      <c r="M62" s="110"/>
      <c r="N62" s="48">
        <f>N5*20</f>
        <v>1700</v>
      </c>
      <c r="O62" s="72"/>
      <c r="P62" s="154">
        <v>3</v>
      </c>
      <c r="Q62" s="74" t="s">
        <v>57</v>
      </c>
      <c r="R62" s="110"/>
      <c r="S62" s="48">
        <v>1568</v>
      </c>
      <c r="T62" s="72"/>
    </row>
    <row r="63" spans="1:20" ht="12.75">
      <c r="A63" s="155">
        <v>3</v>
      </c>
      <c r="B63" s="117" t="s">
        <v>174</v>
      </c>
      <c r="C63" s="118"/>
      <c r="D63" s="30">
        <v>1336.5</v>
      </c>
      <c r="E63" s="164"/>
      <c r="F63" s="155">
        <v>3</v>
      </c>
      <c r="G63" s="76" t="s">
        <v>174</v>
      </c>
      <c r="H63" s="77"/>
      <c r="I63" s="50">
        <f>SUM(I61:I62)</f>
        <v>2422.5</v>
      </c>
      <c r="J63" s="73"/>
      <c r="K63" s="155">
        <v>3</v>
      </c>
      <c r="L63" s="76" t="s">
        <v>174</v>
      </c>
      <c r="M63" s="77"/>
      <c r="N63" s="50">
        <f>SUM(N61:N62)</f>
        <v>1950</v>
      </c>
      <c r="O63" s="73"/>
      <c r="P63" s="155">
        <v>3</v>
      </c>
      <c r="Q63" s="76" t="s">
        <v>174</v>
      </c>
      <c r="R63" s="77"/>
      <c r="S63" s="50">
        <f>SUM(S61:S62)</f>
        <v>1568</v>
      </c>
      <c r="T63" s="73"/>
    </row>
    <row r="64" spans="1:20" ht="12.75">
      <c r="A64" s="114">
        <v>18</v>
      </c>
      <c r="B64" s="168" t="s">
        <v>175</v>
      </c>
      <c r="C64" s="158"/>
      <c r="D64" s="14" t="s">
        <v>55</v>
      </c>
      <c r="E64" s="116"/>
      <c r="F64" s="80">
        <v>18</v>
      </c>
      <c r="G64" s="157" t="s">
        <v>175</v>
      </c>
      <c r="H64" s="158"/>
      <c r="I64" s="44" t="s">
        <v>55</v>
      </c>
      <c r="J64" s="71"/>
      <c r="K64" s="80">
        <v>18</v>
      </c>
      <c r="L64" s="157" t="s">
        <v>175</v>
      </c>
      <c r="M64" s="158"/>
      <c r="N64" s="44" t="s">
        <v>55</v>
      </c>
      <c r="O64" s="71"/>
      <c r="P64" s="80">
        <v>18</v>
      </c>
      <c r="Q64" s="157" t="s">
        <v>175</v>
      </c>
      <c r="R64" s="158"/>
      <c r="S64" s="44" t="s">
        <v>55</v>
      </c>
      <c r="T64" s="71"/>
    </row>
    <row r="65" spans="1:20" ht="12.75">
      <c r="A65" s="154">
        <v>3</v>
      </c>
      <c r="B65" s="111" t="s">
        <v>56</v>
      </c>
      <c r="C65" s="113"/>
      <c r="D65" s="18">
        <v>0</v>
      </c>
      <c r="E65" s="163"/>
      <c r="F65" s="154">
        <v>3</v>
      </c>
      <c r="G65" s="74" t="s">
        <v>56</v>
      </c>
      <c r="H65" s="110"/>
      <c r="I65" s="48">
        <v>105</v>
      </c>
      <c r="J65" s="72"/>
      <c r="K65" s="154">
        <v>3</v>
      </c>
      <c r="L65" s="74" t="s">
        <v>56</v>
      </c>
      <c r="M65" s="110"/>
      <c r="N65" s="48">
        <v>100</v>
      </c>
      <c r="O65" s="72"/>
      <c r="P65" s="154">
        <v>3</v>
      </c>
      <c r="Q65" s="74" t="s">
        <v>56</v>
      </c>
      <c r="R65" s="110"/>
      <c r="S65" s="48">
        <v>15</v>
      </c>
      <c r="T65" s="72"/>
    </row>
    <row r="66" spans="1:20" ht="12.75">
      <c r="A66" s="154">
        <v>3</v>
      </c>
      <c r="B66" s="111" t="s">
        <v>57</v>
      </c>
      <c r="C66" s="113"/>
      <c r="D66" s="18">
        <v>89</v>
      </c>
      <c r="E66" s="163"/>
      <c r="F66" s="154">
        <v>3</v>
      </c>
      <c r="G66" s="74" t="s">
        <v>57</v>
      </c>
      <c r="H66" s="110"/>
      <c r="I66" s="48">
        <v>864</v>
      </c>
      <c r="J66" s="72"/>
      <c r="K66" s="154">
        <v>3</v>
      </c>
      <c r="L66" s="74" t="s">
        <v>57</v>
      </c>
      <c r="M66" s="110"/>
      <c r="N66" s="48">
        <f>9*N5</f>
        <v>765</v>
      </c>
      <c r="O66" s="72"/>
      <c r="P66" s="154">
        <v>3</v>
      </c>
      <c r="Q66" s="74" t="s">
        <v>57</v>
      </c>
      <c r="R66" s="110"/>
      <c r="S66" s="48">
        <v>196</v>
      </c>
      <c r="T66" s="72"/>
    </row>
    <row r="67" spans="1:20" ht="12.75">
      <c r="A67" s="155">
        <v>3</v>
      </c>
      <c r="B67" s="117" t="s">
        <v>176</v>
      </c>
      <c r="C67" s="118"/>
      <c r="D67" s="30">
        <v>89</v>
      </c>
      <c r="E67" s="164"/>
      <c r="F67" s="155">
        <v>3</v>
      </c>
      <c r="G67" s="76" t="s">
        <v>176</v>
      </c>
      <c r="H67" s="77"/>
      <c r="I67" s="50">
        <f>SUM(I65:I66)</f>
        <v>969</v>
      </c>
      <c r="J67" s="73"/>
      <c r="K67" s="155">
        <v>3</v>
      </c>
      <c r="L67" s="76" t="s">
        <v>176</v>
      </c>
      <c r="M67" s="77"/>
      <c r="N67" s="50">
        <f>SUM(N65:N66)</f>
        <v>865</v>
      </c>
      <c r="O67" s="73"/>
      <c r="P67" s="155">
        <v>3</v>
      </c>
      <c r="Q67" s="76" t="s">
        <v>176</v>
      </c>
      <c r="R67" s="77"/>
      <c r="S67" s="50">
        <f>SUM(S65:S66)</f>
        <v>211</v>
      </c>
      <c r="T67" s="73"/>
    </row>
    <row r="68" spans="1:20" ht="12.75">
      <c r="A68" s="114">
        <v>19</v>
      </c>
      <c r="B68" s="168" t="s">
        <v>177</v>
      </c>
      <c r="C68" s="158"/>
      <c r="D68" s="14" t="s">
        <v>55</v>
      </c>
      <c r="E68" s="116"/>
      <c r="F68" s="80">
        <v>19</v>
      </c>
      <c r="G68" s="157" t="s">
        <v>177</v>
      </c>
      <c r="H68" s="158"/>
      <c r="I68" s="44" t="s">
        <v>55</v>
      </c>
      <c r="J68" s="71"/>
      <c r="K68" s="80">
        <v>19</v>
      </c>
      <c r="L68" s="157" t="s">
        <v>177</v>
      </c>
      <c r="M68" s="158"/>
      <c r="N68" s="44" t="s">
        <v>55</v>
      </c>
      <c r="O68" s="71"/>
      <c r="P68" s="80">
        <v>19</v>
      </c>
      <c r="Q68" s="157" t="s">
        <v>177</v>
      </c>
      <c r="R68" s="158"/>
      <c r="S68" s="44" t="s">
        <v>55</v>
      </c>
      <c r="T68" s="71"/>
    </row>
    <row r="69" spans="1:20" ht="12.75">
      <c r="A69" s="154">
        <v>3</v>
      </c>
      <c r="B69" s="111" t="s">
        <v>56</v>
      </c>
      <c r="C69" s="113"/>
      <c r="D69" s="18">
        <v>0</v>
      </c>
      <c r="E69" s="163"/>
      <c r="F69" s="154">
        <v>3</v>
      </c>
      <c r="G69" s="74" t="s">
        <v>56</v>
      </c>
      <c r="H69" s="110"/>
      <c r="I69" s="48">
        <v>0</v>
      </c>
      <c r="J69" s="72"/>
      <c r="K69" s="154">
        <v>3</v>
      </c>
      <c r="L69" s="74" t="s">
        <v>56</v>
      </c>
      <c r="M69" s="110"/>
      <c r="N69" s="48">
        <v>0</v>
      </c>
      <c r="O69" s="72"/>
      <c r="P69" s="154">
        <v>3</v>
      </c>
      <c r="Q69" s="74" t="s">
        <v>56</v>
      </c>
      <c r="R69" s="110"/>
      <c r="S69" s="48">
        <v>0</v>
      </c>
      <c r="T69" s="72"/>
    </row>
    <row r="70" spans="1:20" ht="12.75">
      <c r="A70" s="154">
        <v>3</v>
      </c>
      <c r="B70" s="111" t="s">
        <v>57</v>
      </c>
      <c r="C70" s="113"/>
      <c r="D70" s="18">
        <v>89</v>
      </c>
      <c r="E70" s="163"/>
      <c r="F70" s="154">
        <v>3</v>
      </c>
      <c r="G70" s="74" t="s">
        <v>57</v>
      </c>
      <c r="H70" s="110"/>
      <c r="I70" s="48">
        <v>108</v>
      </c>
      <c r="J70" s="72"/>
      <c r="K70" s="154">
        <v>3</v>
      </c>
      <c r="L70" s="74" t="s">
        <v>57</v>
      </c>
      <c r="M70" s="110"/>
      <c r="N70" s="48">
        <f>1*N5</f>
        <v>85</v>
      </c>
      <c r="O70" s="72"/>
      <c r="P70" s="154">
        <v>3</v>
      </c>
      <c r="Q70" s="74" t="s">
        <v>57</v>
      </c>
      <c r="R70" s="110"/>
      <c r="S70" s="48">
        <v>196</v>
      </c>
      <c r="T70" s="72"/>
    </row>
    <row r="71" spans="1:20" ht="12.75">
      <c r="A71" s="155">
        <v>3</v>
      </c>
      <c r="B71" s="117" t="s">
        <v>88</v>
      </c>
      <c r="C71" s="118"/>
      <c r="D71" s="30">
        <v>89</v>
      </c>
      <c r="E71" s="164"/>
      <c r="F71" s="155">
        <v>3</v>
      </c>
      <c r="G71" s="76" t="s">
        <v>88</v>
      </c>
      <c r="H71" s="77"/>
      <c r="I71" s="50">
        <f>SUM(I69:I70)</f>
        <v>108</v>
      </c>
      <c r="J71" s="73"/>
      <c r="K71" s="155">
        <v>3</v>
      </c>
      <c r="L71" s="76" t="s">
        <v>88</v>
      </c>
      <c r="M71" s="77"/>
      <c r="N71" s="50">
        <f>SUM(N69:N70)</f>
        <v>85</v>
      </c>
      <c r="O71" s="73"/>
      <c r="P71" s="155">
        <v>3</v>
      </c>
      <c r="Q71" s="76" t="s">
        <v>88</v>
      </c>
      <c r="R71" s="77"/>
      <c r="S71" s="50">
        <f>SUM(S69:S70)</f>
        <v>196</v>
      </c>
      <c r="T71" s="73"/>
    </row>
    <row r="72" spans="1:20" ht="12.75">
      <c r="A72" s="114">
        <v>20</v>
      </c>
      <c r="B72" s="168" t="s">
        <v>178</v>
      </c>
      <c r="C72" s="158"/>
      <c r="D72" s="14" t="s">
        <v>55</v>
      </c>
      <c r="E72" s="116"/>
      <c r="F72" s="80">
        <v>20</v>
      </c>
      <c r="G72" s="157" t="s">
        <v>178</v>
      </c>
      <c r="H72" s="158"/>
      <c r="I72" s="44" t="s">
        <v>55</v>
      </c>
      <c r="J72" s="71"/>
      <c r="K72" s="80">
        <v>20</v>
      </c>
      <c r="L72" s="157" t="s">
        <v>178</v>
      </c>
      <c r="M72" s="158"/>
      <c r="N72" s="44" t="s">
        <v>55</v>
      </c>
      <c r="O72" s="71"/>
      <c r="P72" s="80">
        <v>20</v>
      </c>
      <c r="Q72" s="157" t="s">
        <v>178</v>
      </c>
      <c r="R72" s="158"/>
      <c r="S72" s="44" t="s">
        <v>55</v>
      </c>
      <c r="T72" s="71"/>
    </row>
    <row r="73" spans="1:20" ht="12.75">
      <c r="A73" s="154">
        <v>3</v>
      </c>
      <c r="B73" s="111" t="s">
        <v>56</v>
      </c>
      <c r="C73" s="113"/>
      <c r="D73" s="18">
        <v>330</v>
      </c>
      <c r="E73" s="163"/>
      <c r="F73" s="154">
        <v>3</v>
      </c>
      <c r="G73" s="74" t="s">
        <v>56</v>
      </c>
      <c r="H73" s="110"/>
      <c r="I73" s="48">
        <v>1575</v>
      </c>
      <c r="J73" s="72"/>
      <c r="K73" s="154">
        <v>3</v>
      </c>
      <c r="L73" s="74" t="s">
        <v>56</v>
      </c>
      <c r="M73" s="110"/>
      <c r="N73" s="48">
        <v>150</v>
      </c>
      <c r="O73" s="72"/>
      <c r="P73" s="154">
        <v>3</v>
      </c>
      <c r="Q73" s="74" t="s">
        <v>56</v>
      </c>
      <c r="R73" s="110"/>
      <c r="S73" s="48">
        <v>1000</v>
      </c>
      <c r="T73" s="72"/>
    </row>
    <row r="74" spans="1:20" ht="12.75">
      <c r="A74" s="154">
        <v>3</v>
      </c>
      <c r="B74" s="111" t="s">
        <v>57</v>
      </c>
      <c r="C74" s="113"/>
      <c r="D74" s="18">
        <v>6675</v>
      </c>
      <c r="E74" s="163"/>
      <c r="F74" s="154">
        <v>3</v>
      </c>
      <c r="G74" s="74" t="s">
        <v>57</v>
      </c>
      <c r="H74" s="110"/>
      <c r="I74" s="48">
        <v>14148</v>
      </c>
      <c r="J74" s="72"/>
      <c r="K74" s="154">
        <v>3</v>
      </c>
      <c r="L74" s="74" t="s">
        <v>57</v>
      </c>
      <c r="M74" s="110"/>
      <c r="N74" s="48">
        <f>101*N5</f>
        <v>8585</v>
      </c>
      <c r="O74" s="72"/>
      <c r="P74" s="154">
        <v>3</v>
      </c>
      <c r="Q74" s="74" t="s">
        <v>57</v>
      </c>
      <c r="R74" s="110"/>
      <c r="S74" s="48">
        <v>14319.6</v>
      </c>
      <c r="T74" s="72"/>
    </row>
    <row r="75" spans="1:20" ht="12.75">
      <c r="A75" s="155">
        <v>3</v>
      </c>
      <c r="B75" s="117" t="s">
        <v>90</v>
      </c>
      <c r="C75" s="118"/>
      <c r="D75" s="30">
        <v>7005</v>
      </c>
      <c r="E75" s="164"/>
      <c r="F75" s="155">
        <v>3</v>
      </c>
      <c r="G75" s="76" t="s">
        <v>90</v>
      </c>
      <c r="H75" s="77"/>
      <c r="I75" s="50">
        <f>SUM(I73:I74)</f>
        <v>15723</v>
      </c>
      <c r="J75" s="73"/>
      <c r="K75" s="155">
        <v>3</v>
      </c>
      <c r="L75" s="76" t="s">
        <v>90</v>
      </c>
      <c r="M75" s="77"/>
      <c r="N75" s="50">
        <f>SUM(N73:N74)</f>
        <v>8735</v>
      </c>
      <c r="O75" s="73"/>
      <c r="P75" s="155">
        <v>3</v>
      </c>
      <c r="Q75" s="76" t="s">
        <v>90</v>
      </c>
      <c r="R75" s="77"/>
      <c r="S75" s="50">
        <f>SUM(S73:S74)</f>
        <v>15319.6</v>
      </c>
      <c r="T75" s="73"/>
    </row>
    <row r="76" spans="1:20" ht="12.75">
      <c r="A76" s="114">
        <v>21</v>
      </c>
      <c r="B76" s="168" t="s">
        <v>179</v>
      </c>
      <c r="C76" s="158"/>
      <c r="D76" s="14" t="s">
        <v>55</v>
      </c>
      <c r="E76" s="116"/>
      <c r="F76" s="80">
        <v>21</v>
      </c>
      <c r="G76" s="157" t="s">
        <v>179</v>
      </c>
      <c r="H76" s="158"/>
      <c r="I76" s="44" t="s">
        <v>55</v>
      </c>
      <c r="J76" s="71"/>
      <c r="K76" s="80">
        <v>21</v>
      </c>
      <c r="L76" s="157" t="s">
        <v>179</v>
      </c>
      <c r="M76" s="158"/>
      <c r="N76" s="44" t="s">
        <v>55</v>
      </c>
      <c r="O76" s="71"/>
      <c r="P76" s="80">
        <v>21</v>
      </c>
      <c r="Q76" s="157" t="s">
        <v>179</v>
      </c>
      <c r="R76" s="158"/>
      <c r="S76" s="44" t="s">
        <v>55</v>
      </c>
      <c r="T76" s="71"/>
    </row>
    <row r="77" spans="1:20" ht="12.75">
      <c r="A77" s="154">
        <v>3</v>
      </c>
      <c r="B77" s="111" t="s">
        <v>56</v>
      </c>
      <c r="C77" s="113"/>
      <c r="D77" s="18">
        <v>0</v>
      </c>
      <c r="E77" s="163"/>
      <c r="F77" s="154">
        <v>3</v>
      </c>
      <c r="G77" s="74" t="s">
        <v>56</v>
      </c>
      <c r="H77" s="110"/>
      <c r="I77" s="48">
        <v>262.5</v>
      </c>
      <c r="J77" s="72"/>
      <c r="K77" s="154">
        <v>3</v>
      </c>
      <c r="L77" s="74" t="s">
        <v>56</v>
      </c>
      <c r="M77" s="110"/>
      <c r="N77" s="48">
        <v>250</v>
      </c>
      <c r="O77" s="72"/>
      <c r="P77" s="154">
        <v>3</v>
      </c>
      <c r="Q77" s="74" t="s">
        <v>56</v>
      </c>
      <c r="R77" s="110"/>
      <c r="S77" s="48">
        <v>0</v>
      </c>
      <c r="T77" s="72"/>
    </row>
    <row r="78" spans="1:20" ht="12.75">
      <c r="A78" s="154">
        <v>3</v>
      </c>
      <c r="B78" s="111" t="s">
        <v>57</v>
      </c>
      <c r="C78" s="113"/>
      <c r="D78" s="18">
        <v>89</v>
      </c>
      <c r="E78" s="163"/>
      <c r="F78" s="154">
        <v>3</v>
      </c>
      <c r="G78" s="74" t="s">
        <v>57</v>
      </c>
      <c r="H78" s="110"/>
      <c r="I78" s="48">
        <v>1080</v>
      </c>
      <c r="J78" s="72"/>
      <c r="K78" s="154">
        <v>3</v>
      </c>
      <c r="L78" s="74" t="s">
        <v>57</v>
      </c>
      <c r="M78" s="110"/>
      <c r="N78" s="48">
        <f>10*N5</f>
        <v>850</v>
      </c>
      <c r="O78" s="72"/>
      <c r="P78" s="154">
        <v>3</v>
      </c>
      <c r="Q78" s="74" t="s">
        <v>57</v>
      </c>
      <c r="R78" s="110"/>
      <c r="S78" s="48">
        <v>196</v>
      </c>
      <c r="T78" s="72"/>
    </row>
    <row r="79" spans="1:20" ht="12.75">
      <c r="A79" s="155">
        <v>3</v>
      </c>
      <c r="B79" s="117" t="s">
        <v>180</v>
      </c>
      <c r="C79" s="118"/>
      <c r="D79" s="30">
        <v>89</v>
      </c>
      <c r="E79" s="164"/>
      <c r="F79" s="155">
        <v>3</v>
      </c>
      <c r="G79" s="76" t="s">
        <v>180</v>
      </c>
      <c r="H79" s="77"/>
      <c r="I79" s="50">
        <f>SUM(I77:I78)</f>
        <v>1342.5</v>
      </c>
      <c r="J79" s="73"/>
      <c r="K79" s="155">
        <v>3</v>
      </c>
      <c r="L79" s="76" t="s">
        <v>180</v>
      </c>
      <c r="M79" s="77"/>
      <c r="N79" s="50">
        <f>SUM(N77:N78)</f>
        <v>1100</v>
      </c>
      <c r="O79" s="73"/>
      <c r="P79" s="155">
        <v>3</v>
      </c>
      <c r="Q79" s="76" t="s">
        <v>180</v>
      </c>
      <c r="R79" s="77"/>
      <c r="S79" s="50">
        <f>SUM(S77:S78)</f>
        <v>196</v>
      </c>
      <c r="T79" s="73"/>
    </row>
    <row r="80" spans="1:20" ht="12.75">
      <c r="A80" s="114">
        <v>22</v>
      </c>
      <c r="B80" s="168" t="s">
        <v>181</v>
      </c>
      <c r="C80" s="158"/>
      <c r="D80" s="14" t="s">
        <v>55</v>
      </c>
      <c r="E80" s="116"/>
      <c r="F80" s="80">
        <v>22</v>
      </c>
      <c r="G80" s="157" t="s">
        <v>181</v>
      </c>
      <c r="H80" s="158"/>
      <c r="I80" s="44" t="s">
        <v>55</v>
      </c>
      <c r="J80" s="71"/>
      <c r="K80" s="80">
        <v>22</v>
      </c>
      <c r="L80" s="157" t="s">
        <v>181</v>
      </c>
      <c r="M80" s="158"/>
      <c r="N80" s="44" t="s">
        <v>55</v>
      </c>
      <c r="O80" s="71"/>
      <c r="P80" s="80">
        <v>22</v>
      </c>
      <c r="Q80" s="157" t="s">
        <v>181</v>
      </c>
      <c r="R80" s="158"/>
      <c r="S80" s="44" t="s">
        <v>55</v>
      </c>
      <c r="T80" s="71"/>
    </row>
    <row r="81" spans="1:20" ht="12.75">
      <c r="A81" s="154">
        <v>3</v>
      </c>
      <c r="B81" s="111" t="s">
        <v>56</v>
      </c>
      <c r="C81" s="113"/>
      <c r="D81" s="18">
        <v>83</v>
      </c>
      <c r="E81" s="163"/>
      <c r="F81" s="154">
        <v>3</v>
      </c>
      <c r="G81" s="74" t="s">
        <v>56</v>
      </c>
      <c r="H81" s="110"/>
      <c r="I81" s="48">
        <v>2625</v>
      </c>
      <c r="J81" s="72"/>
      <c r="K81" s="154">
        <v>3</v>
      </c>
      <c r="L81" s="74" t="s">
        <v>56</v>
      </c>
      <c r="M81" s="110"/>
      <c r="N81" s="48">
        <v>2500</v>
      </c>
      <c r="O81" s="72"/>
      <c r="P81" s="154">
        <v>3</v>
      </c>
      <c r="Q81" s="74" t="s">
        <v>56</v>
      </c>
      <c r="R81" s="110"/>
      <c r="S81" s="48">
        <v>650</v>
      </c>
      <c r="T81" s="72"/>
    </row>
    <row r="82" spans="1:20" ht="12.75">
      <c r="A82" s="154">
        <v>3</v>
      </c>
      <c r="B82" s="111" t="s">
        <v>57</v>
      </c>
      <c r="C82" s="113"/>
      <c r="D82" s="18">
        <v>356</v>
      </c>
      <c r="E82" s="163"/>
      <c r="F82" s="154">
        <v>3</v>
      </c>
      <c r="G82" s="74" t="s">
        <v>57</v>
      </c>
      <c r="H82" s="110"/>
      <c r="I82" s="48">
        <v>648</v>
      </c>
      <c r="J82" s="72"/>
      <c r="K82" s="154">
        <v>3</v>
      </c>
      <c r="L82" s="74" t="s">
        <v>57</v>
      </c>
      <c r="M82" s="110"/>
      <c r="N82" s="48">
        <f>6*N5</f>
        <v>510</v>
      </c>
      <c r="O82" s="72"/>
      <c r="P82" s="154">
        <v>3</v>
      </c>
      <c r="Q82" s="74" t="s">
        <v>57</v>
      </c>
      <c r="R82" s="110"/>
      <c r="S82" s="48">
        <v>588</v>
      </c>
      <c r="T82" s="72"/>
    </row>
    <row r="83" spans="1:20" ht="12.75">
      <c r="A83" s="155">
        <v>3</v>
      </c>
      <c r="B83" s="117" t="s">
        <v>182</v>
      </c>
      <c r="C83" s="118"/>
      <c r="D83" s="30">
        <v>439</v>
      </c>
      <c r="E83" s="164"/>
      <c r="F83" s="155">
        <v>3</v>
      </c>
      <c r="G83" s="76" t="s">
        <v>182</v>
      </c>
      <c r="H83" s="77"/>
      <c r="I83" s="50">
        <f>SUM(I81:I82)</f>
        <v>3273</v>
      </c>
      <c r="J83" s="73"/>
      <c r="K83" s="155">
        <v>3</v>
      </c>
      <c r="L83" s="76" t="s">
        <v>182</v>
      </c>
      <c r="M83" s="77"/>
      <c r="N83" s="50"/>
      <c r="O83" s="73"/>
      <c r="P83" s="155">
        <v>3</v>
      </c>
      <c r="Q83" s="76" t="s">
        <v>182</v>
      </c>
      <c r="R83" s="77"/>
      <c r="S83" s="50">
        <f>SUM(S81:S82)</f>
        <v>1238</v>
      </c>
      <c r="T83" s="73"/>
    </row>
    <row r="84" spans="1:20" ht="12.75">
      <c r="A84" s="114">
        <v>23</v>
      </c>
      <c r="B84" s="168" t="s">
        <v>183</v>
      </c>
      <c r="C84" s="158"/>
      <c r="D84" s="14" t="s">
        <v>55</v>
      </c>
      <c r="E84" s="116"/>
      <c r="F84" s="80">
        <v>23</v>
      </c>
      <c r="G84" s="157" t="s">
        <v>183</v>
      </c>
      <c r="H84" s="158"/>
      <c r="I84" s="44" t="s">
        <v>55</v>
      </c>
      <c r="J84" s="71"/>
      <c r="K84" s="80">
        <v>23</v>
      </c>
      <c r="L84" s="157" t="s">
        <v>183</v>
      </c>
      <c r="M84" s="158"/>
      <c r="N84" s="44" t="s">
        <v>55</v>
      </c>
      <c r="O84" s="71"/>
      <c r="P84" s="80">
        <v>23</v>
      </c>
      <c r="Q84" s="157" t="s">
        <v>183</v>
      </c>
      <c r="R84" s="158"/>
      <c r="S84" s="44" t="s">
        <v>55</v>
      </c>
      <c r="T84" s="71"/>
    </row>
    <row r="85" spans="1:20" ht="12.75">
      <c r="A85" s="154">
        <v>3</v>
      </c>
      <c r="B85" s="111" t="s">
        <v>56</v>
      </c>
      <c r="C85" s="113"/>
      <c r="D85" s="18">
        <v>133</v>
      </c>
      <c r="E85" s="163"/>
      <c r="F85" s="154">
        <v>3</v>
      </c>
      <c r="G85" s="74" t="s">
        <v>56</v>
      </c>
      <c r="H85" s="110"/>
      <c r="I85" s="48">
        <v>262.5</v>
      </c>
      <c r="J85" s="72"/>
      <c r="K85" s="154">
        <v>3</v>
      </c>
      <c r="L85" s="74" t="s">
        <v>56</v>
      </c>
      <c r="M85" s="110"/>
      <c r="N85" s="48">
        <v>250</v>
      </c>
      <c r="O85" s="72"/>
      <c r="P85" s="154">
        <v>3</v>
      </c>
      <c r="Q85" s="74" t="s">
        <v>56</v>
      </c>
      <c r="R85" s="110"/>
      <c r="S85" s="48">
        <v>850</v>
      </c>
      <c r="T85" s="72"/>
    </row>
    <row r="86" spans="1:20" ht="12.75">
      <c r="A86" s="154">
        <v>3</v>
      </c>
      <c r="B86" s="111" t="s">
        <v>57</v>
      </c>
      <c r="C86" s="113"/>
      <c r="D86" s="18">
        <v>3293</v>
      </c>
      <c r="E86" s="163"/>
      <c r="F86" s="154">
        <v>3</v>
      </c>
      <c r="G86" s="74" t="s">
        <v>57</v>
      </c>
      <c r="H86" s="110"/>
      <c r="I86" s="48">
        <v>2052</v>
      </c>
      <c r="J86" s="72"/>
      <c r="K86" s="154">
        <v>3</v>
      </c>
      <c r="L86" s="74" t="s">
        <v>57</v>
      </c>
      <c r="M86" s="110"/>
      <c r="N86" s="48">
        <f>20*N5</f>
        <v>1700</v>
      </c>
      <c r="O86" s="72"/>
      <c r="P86" s="154">
        <v>3</v>
      </c>
      <c r="Q86" s="74" t="s">
        <v>57</v>
      </c>
      <c r="R86" s="110"/>
      <c r="S86" s="48">
        <v>2940</v>
      </c>
      <c r="T86" s="72"/>
    </row>
    <row r="87" spans="1:20" ht="12.75">
      <c r="A87" s="155">
        <v>3</v>
      </c>
      <c r="B87" s="117" t="s">
        <v>184</v>
      </c>
      <c r="C87" s="118"/>
      <c r="D87" s="30">
        <v>3426</v>
      </c>
      <c r="E87" s="164"/>
      <c r="F87" s="155">
        <v>3</v>
      </c>
      <c r="G87" s="76" t="s">
        <v>184</v>
      </c>
      <c r="H87" s="77"/>
      <c r="I87" s="50">
        <f>SUM(I85:I86)</f>
        <v>2314.5</v>
      </c>
      <c r="J87" s="73"/>
      <c r="K87" s="155">
        <v>3</v>
      </c>
      <c r="L87" s="76" t="s">
        <v>184</v>
      </c>
      <c r="M87" s="77"/>
      <c r="N87" s="50">
        <f>SUM(N85:N86)</f>
        <v>1950</v>
      </c>
      <c r="O87" s="73"/>
      <c r="P87" s="155">
        <v>3</v>
      </c>
      <c r="Q87" s="76" t="s">
        <v>184</v>
      </c>
      <c r="R87" s="77"/>
      <c r="S87" s="50">
        <f>SUM(S85:S86)</f>
        <v>3790</v>
      </c>
      <c r="T87" s="73"/>
    </row>
    <row r="88" spans="1:20" ht="12.75">
      <c r="A88" s="114">
        <v>24</v>
      </c>
      <c r="B88" s="168" t="s">
        <v>185</v>
      </c>
      <c r="C88" s="158"/>
      <c r="D88" s="14" t="s">
        <v>55</v>
      </c>
      <c r="E88" s="116"/>
      <c r="F88" s="80">
        <v>24</v>
      </c>
      <c r="G88" s="157" t="s">
        <v>185</v>
      </c>
      <c r="H88" s="158"/>
      <c r="I88" s="44" t="s">
        <v>55</v>
      </c>
      <c r="J88" s="71"/>
      <c r="K88" s="80">
        <v>24</v>
      </c>
      <c r="L88" s="157" t="s">
        <v>185</v>
      </c>
      <c r="M88" s="158"/>
      <c r="N88" s="44" t="s">
        <v>55</v>
      </c>
      <c r="O88" s="71"/>
      <c r="P88" s="80">
        <v>24</v>
      </c>
      <c r="Q88" s="157" t="s">
        <v>185</v>
      </c>
      <c r="R88" s="158"/>
      <c r="S88" s="44" t="s">
        <v>55</v>
      </c>
      <c r="T88" s="71"/>
    </row>
    <row r="89" spans="1:20" ht="12.75">
      <c r="A89" s="154">
        <v>3</v>
      </c>
      <c r="B89" s="111" t="s">
        <v>56</v>
      </c>
      <c r="C89" s="113"/>
      <c r="D89" s="18">
        <v>0</v>
      </c>
      <c r="E89" s="163"/>
      <c r="F89" s="154">
        <v>3</v>
      </c>
      <c r="G89" s="74" t="s">
        <v>56</v>
      </c>
      <c r="H89" s="110"/>
      <c r="I89" s="48">
        <v>262.5</v>
      </c>
      <c r="J89" s="72"/>
      <c r="K89" s="154">
        <v>3</v>
      </c>
      <c r="L89" s="74" t="s">
        <v>56</v>
      </c>
      <c r="M89" s="110"/>
      <c r="N89" s="48">
        <v>250</v>
      </c>
      <c r="O89" s="72"/>
      <c r="P89" s="154">
        <v>3</v>
      </c>
      <c r="Q89" s="74" t="s">
        <v>56</v>
      </c>
      <c r="R89" s="110"/>
      <c r="S89" s="48">
        <v>850</v>
      </c>
      <c r="T89" s="72"/>
    </row>
    <row r="90" spans="1:20" ht="12.75">
      <c r="A90" s="154">
        <v>3</v>
      </c>
      <c r="B90" s="111" t="s">
        <v>57</v>
      </c>
      <c r="C90" s="113"/>
      <c r="D90" s="18">
        <v>0</v>
      </c>
      <c r="E90" s="163"/>
      <c r="F90" s="154">
        <v>3</v>
      </c>
      <c r="G90" s="74" t="s">
        <v>57</v>
      </c>
      <c r="H90" s="110"/>
      <c r="I90" s="48">
        <v>1080</v>
      </c>
      <c r="J90" s="72"/>
      <c r="K90" s="154">
        <v>3</v>
      </c>
      <c r="L90" s="74" t="s">
        <v>57</v>
      </c>
      <c r="M90" s="110"/>
      <c r="N90" s="48">
        <f>10*N5</f>
        <v>850</v>
      </c>
      <c r="O90" s="72"/>
      <c r="P90" s="154">
        <v>3</v>
      </c>
      <c r="Q90" s="74" t="s">
        <v>57</v>
      </c>
      <c r="R90" s="110"/>
      <c r="S90" s="48">
        <v>2940</v>
      </c>
      <c r="T90" s="72"/>
    </row>
    <row r="91" spans="1:20" ht="12.75">
      <c r="A91" s="155">
        <v>3</v>
      </c>
      <c r="B91" s="117" t="s">
        <v>186</v>
      </c>
      <c r="C91" s="118"/>
      <c r="D91" s="30">
        <v>0</v>
      </c>
      <c r="E91" s="164"/>
      <c r="F91" s="155">
        <v>3</v>
      </c>
      <c r="G91" s="76" t="s">
        <v>186</v>
      </c>
      <c r="H91" s="77"/>
      <c r="I91" s="50">
        <f>SUM(I89:I90)</f>
        <v>1342.5</v>
      </c>
      <c r="J91" s="73"/>
      <c r="K91" s="155">
        <v>3</v>
      </c>
      <c r="L91" s="76" t="s">
        <v>186</v>
      </c>
      <c r="M91" s="77"/>
      <c r="N91" s="50">
        <f>SUM(N89:N90)</f>
        <v>1100</v>
      </c>
      <c r="O91" s="73"/>
      <c r="P91" s="155">
        <v>3</v>
      </c>
      <c r="Q91" s="76" t="s">
        <v>186</v>
      </c>
      <c r="R91" s="77"/>
      <c r="S91" s="50">
        <f>SUM(S89:S90)</f>
        <v>3790</v>
      </c>
      <c r="T91" s="73"/>
    </row>
    <row r="92" spans="1:20" ht="12.75">
      <c r="A92" s="114">
        <v>25</v>
      </c>
      <c r="B92" s="168" t="s">
        <v>187</v>
      </c>
      <c r="C92" s="158"/>
      <c r="D92" s="14" t="s">
        <v>55</v>
      </c>
      <c r="E92" s="116"/>
      <c r="F92" s="80">
        <v>25</v>
      </c>
      <c r="G92" s="157" t="s">
        <v>187</v>
      </c>
      <c r="H92" s="158"/>
      <c r="I92" s="44" t="s">
        <v>55</v>
      </c>
      <c r="J92" s="71"/>
      <c r="K92" s="80">
        <v>25</v>
      </c>
      <c r="L92" s="157" t="s">
        <v>187</v>
      </c>
      <c r="M92" s="158"/>
      <c r="N92" s="44" t="s">
        <v>55</v>
      </c>
      <c r="O92" s="71"/>
      <c r="P92" s="80">
        <v>25</v>
      </c>
      <c r="Q92" s="157" t="s">
        <v>187</v>
      </c>
      <c r="R92" s="158"/>
      <c r="S92" s="44" t="s">
        <v>55</v>
      </c>
      <c r="T92" s="71"/>
    </row>
    <row r="93" spans="1:20" ht="12.75">
      <c r="A93" s="154">
        <v>3</v>
      </c>
      <c r="B93" s="111" t="s">
        <v>56</v>
      </c>
      <c r="C93" s="113"/>
      <c r="D93" s="18">
        <v>0</v>
      </c>
      <c r="E93" s="163"/>
      <c r="F93" s="154">
        <v>3</v>
      </c>
      <c r="G93" s="74" t="s">
        <v>56</v>
      </c>
      <c r="H93" s="110"/>
      <c r="I93" s="48">
        <v>262.5</v>
      </c>
      <c r="J93" s="72"/>
      <c r="K93" s="154">
        <v>3</v>
      </c>
      <c r="L93" s="74" t="s">
        <v>56</v>
      </c>
      <c r="M93" s="110"/>
      <c r="N93" s="48">
        <v>250</v>
      </c>
      <c r="O93" s="72"/>
      <c r="P93" s="154">
        <v>3</v>
      </c>
      <c r="Q93" s="74" t="s">
        <v>56</v>
      </c>
      <c r="R93" s="110"/>
      <c r="S93" s="48">
        <v>0</v>
      </c>
      <c r="T93" s="72"/>
    </row>
    <row r="94" spans="1:20" ht="12.75">
      <c r="A94" s="154">
        <v>3</v>
      </c>
      <c r="B94" s="111" t="s">
        <v>57</v>
      </c>
      <c r="C94" s="113"/>
      <c r="D94" s="18">
        <v>712</v>
      </c>
      <c r="E94" s="163"/>
      <c r="F94" s="154">
        <v>3</v>
      </c>
      <c r="G94" s="74" t="s">
        <v>57</v>
      </c>
      <c r="H94" s="110"/>
      <c r="I94" s="48">
        <v>1728</v>
      </c>
      <c r="J94" s="72"/>
      <c r="K94" s="154">
        <v>3</v>
      </c>
      <c r="L94" s="74" t="s">
        <v>57</v>
      </c>
      <c r="M94" s="110"/>
      <c r="N94" s="48">
        <f>16*N5</f>
        <v>1360</v>
      </c>
      <c r="O94" s="72"/>
      <c r="P94" s="154">
        <v>3</v>
      </c>
      <c r="Q94" s="74" t="s">
        <v>57</v>
      </c>
      <c r="R94" s="110"/>
      <c r="S94" s="48">
        <v>784</v>
      </c>
      <c r="T94" s="72"/>
    </row>
    <row r="95" spans="1:20" ht="12.75">
      <c r="A95" s="155">
        <v>3</v>
      </c>
      <c r="B95" s="117" t="s">
        <v>188</v>
      </c>
      <c r="C95" s="118"/>
      <c r="D95" s="30">
        <v>712</v>
      </c>
      <c r="E95" s="164"/>
      <c r="F95" s="155">
        <v>3</v>
      </c>
      <c r="G95" s="76" t="s">
        <v>188</v>
      </c>
      <c r="H95" s="77"/>
      <c r="I95" s="50">
        <f>SUM(I93:I94)</f>
        <v>1990.5</v>
      </c>
      <c r="J95" s="73"/>
      <c r="K95" s="155">
        <v>3</v>
      </c>
      <c r="L95" s="76" t="s">
        <v>188</v>
      </c>
      <c r="M95" s="77"/>
      <c r="N95" s="50">
        <f>SUM(N93:N94)</f>
        <v>1610</v>
      </c>
      <c r="O95" s="73"/>
      <c r="P95" s="155">
        <v>3</v>
      </c>
      <c r="Q95" s="76" t="s">
        <v>188</v>
      </c>
      <c r="R95" s="77"/>
      <c r="S95" s="50">
        <f>SUM(S93:S94)</f>
        <v>784</v>
      </c>
      <c r="T95" s="73"/>
    </row>
    <row r="96" spans="1:20" ht="12.75">
      <c r="A96" s="114">
        <v>26</v>
      </c>
      <c r="B96" s="168" t="s">
        <v>189</v>
      </c>
      <c r="C96" s="158"/>
      <c r="D96" s="14" t="s">
        <v>55</v>
      </c>
      <c r="E96" s="116"/>
      <c r="F96" s="80">
        <v>26</v>
      </c>
      <c r="G96" s="157" t="s">
        <v>189</v>
      </c>
      <c r="H96" s="158"/>
      <c r="I96" s="44" t="s">
        <v>55</v>
      </c>
      <c r="J96" s="71"/>
      <c r="K96" s="80">
        <v>26</v>
      </c>
      <c r="L96" s="157" t="s">
        <v>189</v>
      </c>
      <c r="M96" s="158"/>
      <c r="N96" s="44" t="s">
        <v>55</v>
      </c>
      <c r="O96" s="71"/>
      <c r="P96" s="80">
        <v>26</v>
      </c>
      <c r="Q96" s="157" t="s">
        <v>189</v>
      </c>
      <c r="R96" s="158"/>
      <c r="S96" s="44" t="s">
        <v>55</v>
      </c>
      <c r="T96" s="71"/>
    </row>
    <row r="97" spans="1:20" ht="12.75">
      <c r="A97" s="154">
        <v>3</v>
      </c>
      <c r="B97" s="111" t="s">
        <v>56</v>
      </c>
      <c r="C97" s="113"/>
      <c r="D97" s="18">
        <v>133</v>
      </c>
      <c r="E97" s="163"/>
      <c r="F97" s="154">
        <v>3</v>
      </c>
      <c r="G97" s="74" t="s">
        <v>56</v>
      </c>
      <c r="H97" s="110"/>
      <c r="I97" s="48">
        <v>0</v>
      </c>
      <c r="J97" s="72"/>
      <c r="K97" s="154">
        <v>3</v>
      </c>
      <c r="L97" s="74" t="s">
        <v>56</v>
      </c>
      <c r="M97" s="110"/>
      <c r="N97" s="48">
        <v>0</v>
      </c>
      <c r="O97" s="72"/>
      <c r="P97" s="154">
        <v>3</v>
      </c>
      <c r="Q97" s="74" t="s">
        <v>56</v>
      </c>
      <c r="R97" s="110"/>
      <c r="S97" s="48" t="s">
        <v>292</v>
      </c>
      <c r="T97" s="72"/>
    </row>
    <row r="98" spans="1:20" ht="12.75">
      <c r="A98" s="154">
        <v>3</v>
      </c>
      <c r="B98" s="111" t="s">
        <v>57</v>
      </c>
      <c r="C98" s="113"/>
      <c r="D98" s="18">
        <v>356</v>
      </c>
      <c r="E98" s="163"/>
      <c r="F98" s="154">
        <v>3</v>
      </c>
      <c r="G98" s="74" t="s">
        <v>57</v>
      </c>
      <c r="H98" s="110"/>
      <c r="I98" s="48">
        <v>216</v>
      </c>
      <c r="J98" s="72"/>
      <c r="K98" s="154">
        <v>3</v>
      </c>
      <c r="L98" s="74" t="s">
        <v>57</v>
      </c>
      <c r="M98" s="110"/>
      <c r="N98" s="48">
        <f>2*N5</f>
        <v>170</v>
      </c>
      <c r="O98" s="72"/>
      <c r="P98" s="154">
        <v>3</v>
      </c>
      <c r="Q98" s="74" t="s">
        <v>57</v>
      </c>
      <c r="R98" s="110"/>
      <c r="S98" s="48" t="s">
        <v>292</v>
      </c>
      <c r="T98" s="72"/>
    </row>
    <row r="99" spans="1:20" ht="12.75">
      <c r="A99" s="155">
        <v>3</v>
      </c>
      <c r="B99" s="117" t="s">
        <v>190</v>
      </c>
      <c r="C99" s="118"/>
      <c r="D99" s="30">
        <v>489</v>
      </c>
      <c r="E99" s="164"/>
      <c r="F99" s="155">
        <v>3</v>
      </c>
      <c r="G99" s="76" t="s">
        <v>190</v>
      </c>
      <c r="H99" s="77"/>
      <c r="I99" s="50">
        <f>SUM(I97:I98)</f>
        <v>216</v>
      </c>
      <c r="J99" s="73"/>
      <c r="K99" s="155">
        <v>3</v>
      </c>
      <c r="L99" s="76" t="s">
        <v>190</v>
      </c>
      <c r="M99" s="77"/>
      <c r="N99" s="50">
        <f>SUM(N97:N98)</f>
        <v>170</v>
      </c>
      <c r="O99" s="73"/>
      <c r="P99" s="155">
        <v>3</v>
      </c>
      <c r="Q99" s="76" t="s">
        <v>190</v>
      </c>
      <c r="R99" s="77"/>
      <c r="S99" s="50">
        <f>SUM(S97:S98)</f>
        <v>0</v>
      </c>
      <c r="T99" s="73"/>
    </row>
    <row r="100" spans="1:20" ht="12.75">
      <c r="A100" s="114">
        <v>27</v>
      </c>
      <c r="B100" s="168" t="s">
        <v>191</v>
      </c>
      <c r="C100" s="158"/>
      <c r="D100" s="14" t="s">
        <v>55</v>
      </c>
      <c r="E100" s="116"/>
      <c r="F100" s="80">
        <v>27</v>
      </c>
      <c r="G100" s="157" t="s">
        <v>191</v>
      </c>
      <c r="H100" s="158"/>
      <c r="I100" s="44" t="s">
        <v>55</v>
      </c>
      <c r="J100" s="71"/>
      <c r="K100" s="80">
        <v>27</v>
      </c>
      <c r="L100" s="157" t="s">
        <v>191</v>
      </c>
      <c r="M100" s="158"/>
      <c r="N100" s="44" t="s">
        <v>55</v>
      </c>
      <c r="O100" s="71"/>
      <c r="P100" s="80">
        <v>27</v>
      </c>
      <c r="Q100" s="157" t="s">
        <v>191</v>
      </c>
      <c r="R100" s="158"/>
      <c r="S100" s="44" t="s">
        <v>55</v>
      </c>
      <c r="T100" s="71"/>
    </row>
    <row r="101" spans="1:20" ht="12.75">
      <c r="A101" s="154">
        <v>3</v>
      </c>
      <c r="B101" s="111" t="s">
        <v>56</v>
      </c>
      <c r="C101" s="113"/>
      <c r="D101" s="18">
        <v>0</v>
      </c>
      <c r="E101" s="163"/>
      <c r="F101" s="154">
        <v>3</v>
      </c>
      <c r="G101" s="74" t="s">
        <v>56</v>
      </c>
      <c r="H101" s="110"/>
      <c r="I101" s="48">
        <v>262.5</v>
      </c>
      <c r="J101" s="72"/>
      <c r="K101" s="154">
        <v>3</v>
      </c>
      <c r="L101" s="74" t="s">
        <v>56</v>
      </c>
      <c r="M101" s="110"/>
      <c r="N101" s="48">
        <v>250</v>
      </c>
      <c r="O101" s="72"/>
      <c r="P101" s="154">
        <v>3</v>
      </c>
      <c r="Q101" s="74" t="s">
        <v>56</v>
      </c>
      <c r="R101" s="110"/>
      <c r="S101" s="48" t="s">
        <v>292</v>
      </c>
      <c r="T101" s="72"/>
    </row>
    <row r="102" spans="1:20" ht="12.75">
      <c r="A102" s="154">
        <v>3</v>
      </c>
      <c r="B102" s="111" t="s">
        <v>57</v>
      </c>
      <c r="C102" s="113"/>
      <c r="D102" s="37">
        <v>534</v>
      </c>
      <c r="E102" s="163"/>
      <c r="F102" s="154">
        <v>3</v>
      </c>
      <c r="G102" s="74" t="s">
        <v>57</v>
      </c>
      <c r="H102" s="110"/>
      <c r="I102" s="48">
        <v>2592</v>
      </c>
      <c r="J102" s="72"/>
      <c r="K102" s="154">
        <v>3</v>
      </c>
      <c r="L102" s="74" t="s">
        <v>57</v>
      </c>
      <c r="M102" s="110"/>
      <c r="N102" s="48">
        <f>24*N5</f>
        <v>2040</v>
      </c>
      <c r="O102" s="72"/>
      <c r="P102" s="154">
        <v>3</v>
      </c>
      <c r="Q102" s="74" t="s">
        <v>57</v>
      </c>
      <c r="R102" s="110"/>
      <c r="S102" s="48" t="s">
        <v>292</v>
      </c>
      <c r="T102" s="72"/>
    </row>
    <row r="103" spans="1:20" ht="12.75">
      <c r="A103" s="155">
        <v>3</v>
      </c>
      <c r="B103" s="117" t="s">
        <v>192</v>
      </c>
      <c r="C103" s="118"/>
      <c r="D103" s="30"/>
      <c r="E103" s="164"/>
      <c r="F103" s="155">
        <v>3</v>
      </c>
      <c r="G103" s="76" t="s">
        <v>192</v>
      </c>
      <c r="H103" s="77"/>
      <c r="I103" s="50">
        <f>I102+I101</f>
        <v>2854.5</v>
      </c>
      <c r="J103" s="73"/>
      <c r="K103" s="155">
        <v>3</v>
      </c>
      <c r="L103" s="76" t="s">
        <v>192</v>
      </c>
      <c r="M103" s="77"/>
      <c r="N103" s="50"/>
      <c r="O103" s="73"/>
      <c r="P103" s="155">
        <v>3</v>
      </c>
      <c r="Q103" s="76" t="s">
        <v>192</v>
      </c>
      <c r="R103" s="77"/>
      <c r="S103" s="50"/>
      <c r="T103" s="73"/>
    </row>
    <row r="104" spans="1:20" ht="12.75">
      <c r="A104" s="114">
        <v>28</v>
      </c>
      <c r="B104" s="168" t="s">
        <v>193</v>
      </c>
      <c r="C104" s="158"/>
      <c r="D104" s="14" t="s">
        <v>55</v>
      </c>
      <c r="E104" s="116"/>
      <c r="F104" s="80">
        <v>28</v>
      </c>
      <c r="G104" s="157" t="s">
        <v>193</v>
      </c>
      <c r="H104" s="158"/>
      <c r="I104" s="44" t="s">
        <v>55</v>
      </c>
      <c r="J104" s="71"/>
      <c r="K104" s="80">
        <v>28</v>
      </c>
      <c r="L104" s="157" t="s">
        <v>193</v>
      </c>
      <c r="M104" s="158"/>
      <c r="N104" s="44" t="s">
        <v>55</v>
      </c>
      <c r="O104" s="71"/>
      <c r="P104" s="80">
        <v>28</v>
      </c>
      <c r="Q104" s="157" t="s">
        <v>193</v>
      </c>
      <c r="R104" s="158"/>
      <c r="S104" s="44" t="s">
        <v>55</v>
      </c>
      <c r="T104" s="71"/>
    </row>
    <row r="105" spans="1:20" ht="12.75">
      <c r="A105" s="154">
        <v>3</v>
      </c>
      <c r="B105" s="111" t="s">
        <v>56</v>
      </c>
      <c r="C105" s="113"/>
      <c r="D105" s="18">
        <v>120</v>
      </c>
      <c r="E105" s="163"/>
      <c r="F105" s="154">
        <v>3</v>
      </c>
      <c r="G105" s="74" t="s">
        <v>56</v>
      </c>
      <c r="H105" s="110"/>
      <c r="I105" s="48">
        <v>0</v>
      </c>
      <c r="J105" s="72"/>
      <c r="K105" s="154">
        <v>3</v>
      </c>
      <c r="L105" s="74" t="s">
        <v>56</v>
      </c>
      <c r="M105" s="110"/>
      <c r="N105" s="48">
        <v>0</v>
      </c>
      <c r="O105" s="72"/>
      <c r="P105" s="154">
        <v>3</v>
      </c>
      <c r="Q105" s="74" t="s">
        <v>56</v>
      </c>
      <c r="R105" s="110"/>
      <c r="S105" s="48" t="s">
        <v>292</v>
      </c>
      <c r="T105" s="72"/>
    </row>
    <row r="106" spans="1:20" ht="12.75">
      <c r="A106" s="154">
        <v>3</v>
      </c>
      <c r="B106" s="111" t="s">
        <v>57</v>
      </c>
      <c r="C106" s="113"/>
      <c r="D106" s="18">
        <v>3560</v>
      </c>
      <c r="E106" s="163"/>
      <c r="F106" s="154">
        <v>3</v>
      </c>
      <c r="G106" s="74" t="s">
        <v>57</v>
      </c>
      <c r="H106" s="110"/>
      <c r="I106" s="48">
        <v>324</v>
      </c>
      <c r="J106" s="72"/>
      <c r="K106" s="154">
        <v>3</v>
      </c>
      <c r="L106" s="74" t="s">
        <v>57</v>
      </c>
      <c r="M106" s="110"/>
      <c r="N106" s="48">
        <f>N5*15</f>
        <v>1275</v>
      </c>
      <c r="O106" s="72"/>
      <c r="P106" s="154">
        <v>3</v>
      </c>
      <c r="Q106" s="74" t="s">
        <v>57</v>
      </c>
      <c r="R106" s="110"/>
      <c r="S106" s="48" t="s">
        <v>292</v>
      </c>
      <c r="T106" s="72"/>
    </row>
    <row r="107" spans="1:20" ht="13.5" thickBot="1">
      <c r="A107" s="155">
        <v>3</v>
      </c>
      <c r="B107" s="117" t="s">
        <v>194</v>
      </c>
      <c r="C107" s="118"/>
      <c r="D107" s="30">
        <v>3680</v>
      </c>
      <c r="E107" s="164"/>
      <c r="F107" s="155">
        <v>3</v>
      </c>
      <c r="G107" s="76" t="s">
        <v>194</v>
      </c>
      <c r="H107" s="77"/>
      <c r="I107" s="50">
        <f>SUM(I105:I106)</f>
        <v>324</v>
      </c>
      <c r="J107" s="73"/>
      <c r="K107" s="155">
        <v>3</v>
      </c>
      <c r="L107" s="76" t="s">
        <v>194</v>
      </c>
      <c r="M107" s="77"/>
      <c r="N107" s="50">
        <f>SUM(N105:N106)</f>
        <v>1275</v>
      </c>
      <c r="O107" s="73"/>
      <c r="P107" s="155">
        <v>3</v>
      </c>
      <c r="Q107" s="76" t="s">
        <v>194</v>
      </c>
      <c r="R107" s="77"/>
      <c r="S107" s="50">
        <f>SUM(S105:S106)</f>
        <v>0</v>
      </c>
      <c r="T107" s="73"/>
    </row>
    <row r="108" spans="1:20" ht="13.5" thickTop="1">
      <c r="A108" s="34"/>
      <c r="B108" s="151" t="s">
        <v>195</v>
      </c>
      <c r="C108" s="172"/>
      <c r="D108" s="35"/>
      <c r="E108" s="33"/>
      <c r="F108" s="53"/>
      <c r="G108" s="78" t="s">
        <v>195</v>
      </c>
      <c r="H108" s="156"/>
      <c r="I108" s="54"/>
      <c r="J108" s="33"/>
      <c r="K108" s="53"/>
      <c r="L108" s="78" t="s">
        <v>195</v>
      </c>
      <c r="M108" s="156"/>
      <c r="N108" s="54"/>
      <c r="O108" s="33"/>
      <c r="P108" s="53"/>
      <c r="Q108" s="78" t="s">
        <v>195</v>
      </c>
      <c r="R108" s="156"/>
      <c r="S108" s="54"/>
      <c r="T108" s="33"/>
    </row>
    <row r="109" spans="1:20" ht="12.75">
      <c r="A109" s="114">
        <v>29</v>
      </c>
      <c r="B109" s="169" t="s">
        <v>196</v>
      </c>
      <c r="C109" s="170"/>
      <c r="D109" s="14" t="s">
        <v>55</v>
      </c>
      <c r="E109" s="116"/>
      <c r="F109" s="80">
        <v>29</v>
      </c>
      <c r="G109" s="152" t="s">
        <v>196</v>
      </c>
      <c r="H109" s="153"/>
      <c r="I109" s="44" t="s">
        <v>55</v>
      </c>
      <c r="J109" s="71"/>
      <c r="K109" s="80">
        <v>29</v>
      </c>
      <c r="L109" s="152" t="s">
        <v>196</v>
      </c>
      <c r="M109" s="153"/>
      <c r="N109" s="44" t="s">
        <v>55</v>
      </c>
      <c r="O109" s="71"/>
      <c r="P109" s="80">
        <v>29</v>
      </c>
      <c r="Q109" s="152" t="s">
        <v>196</v>
      </c>
      <c r="R109" s="153"/>
      <c r="S109" s="44" t="s">
        <v>55</v>
      </c>
      <c r="T109" s="71"/>
    </row>
    <row r="110" spans="1:20" ht="12.75">
      <c r="A110" s="140"/>
      <c r="B110" s="111" t="s">
        <v>56</v>
      </c>
      <c r="C110" s="113"/>
      <c r="D110" s="18">
        <v>0</v>
      </c>
      <c r="E110" s="163"/>
      <c r="F110" s="81"/>
      <c r="G110" s="74" t="s">
        <v>56</v>
      </c>
      <c r="H110" s="110"/>
      <c r="I110" s="48">
        <v>0</v>
      </c>
      <c r="J110" s="72"/>
      <c r="K110" s="81"/>
      <c r="L110" s="74" t="s">
        <v>56</v>
      </c>
      <c r="M110" s="110"/>
      <c r="N110" s="48">
        <v>0</v>
      </c>
      <c r="O110" s="72"/>
      <c r="P110" s="81"/>
      <c r="Q110" s="74" t="s">
        <v>56</v>
      </c>
      <c r="R110" s="110"/>
      <c r="S110" s="48">
        <v>0</v>
      </c>
      <c r="T110" s="72"/>
    </row>
    <row r="111" spans="1:20" ht="12.75">
      <c r="A111" s="140"/>
      <c r="B111" s="111" t="s">
        <v>57</v>
      </c>
      <c r="C111" s="113"/>
      <c r="D111" s="18">
        <v>89</v>
      </c>
      <c r="E111" s="163"/>
      <c r="F111" s="81"/>
      <c r="G111" s="74" t="s">
        <v>57</v>
      </c>
      <c r="H111" s="110"/>
      <c r="I111" s="48">
        <v>216</v>
      </c>
      <c r="J111" s="72"/>
      <c r="K111" s="81"/>
      <c r="L111" s="74" t="s">
        <v>57</v>
      </c>
      <c r="M111" s="110"/>
      <c r="N111" s="48">
        <f>2*N5</f>
        <v>170</v>
      </c>
      <c r="O111" s="72"/>
      <c r="P111" s="81"/>
      <c r="Q111" s="74" t="s">
        <v>57</v>
      </c>
      <c r="R111" s="110"/>
      <c r="S111" s="48">
        <v>98</v>
      </c>
      <c r="T111" s="72"/>
    </row>
    <row r="112" spans="1:20" ht="12.75">
      <c r="A112" s="147"/>
      <c r="B112" s="117" t="s">
        <v>108</v>
      </c>
      <c r="C112" s="118"/>
      <c r="D112" s="30">
        <v>89</v>
      </c>
      <c r="E112" s="164"/>
      <c r="F112" s="90"/>
      <c r="G112" s="76" t="s">
        <v>108</v>
      </c>
      <c r="H112" s="77"/>
      <c r="I112" s="50">
        <f>SUM(I110:I111)</f>
        <v>216</v>
      </c>
      <c r="J112" s="73"/>
      <c r="K112" s="90"/>
      <c r="L112" s="76" t="s">
        <v>108</v>
      </c>
      <c r="M112" s="77"/>
      <c r="N112" s="50">
        <f>SUM(N110:N111)</f>
        <v>170</v>
      </c>
      <c r="O112" s="73"/>
      <c r="P112" s="90"/>
      <c r="Q112" s="76" t="s">
        <v>108</v>
      </c>
      <c r="R112" s="77"/>
      <c r="S112" s="50">
        <f>SUM(S110:S111)</f>
        <v>98</v>
      </c>
      <c r="T112" s="73"/>
    </row>
    <row r="113" spans="1:20" ht="12.75">
      <c r="A113" s="114">
        <v>30</v>
      </c>
      <c r="B113" s="169" t="s">
        <v>197</v>
      </c>
      <c r="C113" s="170"/>
      <c r="D113" s="14" t="s">
        <v>55</v>
      </c>
      <c r="E113" s="36"/>
      <c r="F113" s="80">
        <v>30</v>
      </c>
      <c r="G113" s="152" t="s">
        <v>197</v>
      </c>
      <c r="H113" s="153"/>
      <c r="I113" s="44" t="s">
        <v>55</v>
      </c>
      <c r="J113" s="33"/>
      <c r="K113" s="80">
        <v>30</v>
      </c>
      <c r="L113" s="152" t="s">
        <v>197</v>
      </c>
      <c r="M113" s="153"/>
      <c r="N113" s="44" t="s">
        <v>55</v>
      </c>
      <c r="O113" s="33"/>
      <c r="P113" s="80">
        <v>30</v>
      </c>
      <c r="Q113" s="152" t="s">
        <v>197</v>
      </c>
      <c r="R113" s="153"/>
      <c r="S113" s="44" t="s">
        <v>55</v>
      </c>
      <c r="T113" s="33"/>
    </row>
    <row r="114" spans="1:20" ht="12.75">
      <c r="A114" s="154"/>
      <c r="B114" s="111" t="s">
        <v>56</v>
      </c>
      <c r="C114" s="113"/>
      <c r="D114" s="18">
        <v>0</v>
      </c>
      <c r="E114" s="36"/>
      <c r="F114" s="154"/>
      <c r="G114" s="74" t="s">
        <v>56</v>
      </c>
      <c r="H114" s="110"/>
      <c r="I114" s="48">
        <v>0</v>
      </c>
      <c r="J114" s="33"/>
      <c r="K114" s="154"/>
      <c r="L114" s="74" t="s">
        <v>56</v>
      </c>
      <c r="M114" s="110"/>
      <c r="N114" s="48">
        <v>500</v>
      </c>
      <c r="O114" s="33"/>
      <c r="P114" s="154"/>
      <c r="Q114" s="74" t="s">
        <v>56</v>
      </c>
      <c r="R114" s="110"/>
      <c r="S114" s="48" t="s">
        <v>292</v>
      </c>
      <c r="T114" s="33"/>
    </row>
    <row r="115" spans="1:20" ht="12.75">
      <c r="A115" s="154"/>
      <c r="B115" s="111" t="s">
        <v>57</v>
      </c>
      <c r="C115" s="113"/>
      <c r="D115" s="18">
        <v>89</v>
      </c>
      <c r="E115" s="36"/>
      <c r="F115" s="154"/>
      <c r="G115" s="74" t="s">
        <v>57</v>
      </c>
      <c r="H115" s="110"/>
      <c r="I115" s="48">
        <v>350</v>
      </c>
      <c r="J115" s="33"/>
      <c r="K115" s="154"/>
      <c r="L115" s="74" t="s">
        <v>57</v>
      </c>
      <c r="M115" s="110"/>
      <c r="N115" s="48">
        <f>6*N5</f>
        <v>510</v>
      </c>
      <c r="O115" s="33"/>
      <c r="P115" s="154"/>
      <c r="Q115" s="74" t="s">
        <v>57</v>
      </c>
      <c r="R115" s="110"/>
      <c r="S115" s="48" t="s">
        <v>292</v>
      </c>
      <c r="T115" s="33"/>
    </row>
    <row r="116" spans="1:20" ht="12.75">
      <c r="A116" s="155"/>
      <c r="B116" s="117" t="s">
        <v>110</v>
      </c>
      <c r="C116" s="118"/>
      <c r="D116" s="30">
        <v>89</v>
      </c>
      <c r="E116" s="36"/>
      <c r="F116" s="155"/>
      <c r="G116" s="76" t="s">
        <v>110</v>
      </c>
      <c r="H116" s="77"/>
      <c r="I116" s="50">
        <f>SUM(I114:I115)</f>
        <v>350</v>
      </c>
      <c r="J116" s="33"/>
      <c r="K116" s="155"/>
      <c r="L116" s="76" t="s">
        <v>110</v>
      </c>
      <c r="M116" s="77"/>
      <c r="N116" s="50" t="s">
        <v>269</v>
      </c>
      <c r="O116" s="33"/>
      <c r="P116" s="155"/>
      <c r="Q116" s="76" t="s">
        <v>110</v>
      </c>
      <c r="R116" s="77"/>
      <c r="S116" s="50">
        <f>SUM(S114:S115)</f>
        <v>0</v>
      </c>
      <c r="T116" s="33"/>
    </row>
    <row r="117" spans="1:20" ht="12.75">
      <c r="A117" s="114">
        <v>31</v>
      </c>
      <c r="B117" s="169" t="s">
        <v>198</v>
      </c>
      <c r="C117" s="170"/>
      <c r="D117" s="14" t="s">
        <v>55</v>
      </c>
      <c r="E117" s="116"/>
      <c r="F117" s="80">
        <v>31</v>
      </c>
      <c r="G117" s="152" t="s">
        <v>198</v>
      </c>
      <c r="H117" s="153"/>
      <c r="I117" s="44" t="s">
        <v>55</v>
      </c>
      <c r="J117" s="71"/>
      <c r="K117" s="80">
        <v>31</v>
      </c>
      <c r="L117" s="152" t="s">
        <v>198</v>
      </c>
      <c r="M117" s="153"/>
      <c r="N117" s="44" t="s">
        <v>55</v>
      </c>
      <c r="O117" s="71"/>
      <c r="P117" s="80">
        <v>31</v>
      </c>
      <c r="Q117" s="152" t="s">
        <v>198</v>
      </c>
      <c r="R117" s="153"/>
      <c r="S117" s="44" t="s">
        <v>55</v>
      </c>
      <c r="T117" s="71"/>
    </row>
    <row r="118" spans="1:20" ht="12.75">
      <c r="A118" s="140"/>
      <c r="B118" s="111" t="s">
        <v>56</v>
      </c>
      <c r="C118" s="113"/>
      <c r="D118" s="18">
        <v>1081</v>
      </c>
      <c r="E118" s="163"/>
      <c r="F118" s="81"/>
      <c r="G118" s="74" t="s">
        <v>56</v>
      </c>
      <c r="H118" s="110"/>
      <c r="I118" s="48">
        <v>262.5</v>
      </c>
      <c r="J118" s="72"/>
      <c r="K118" s="81"/>
      <c r="L118" s="74" t="s">
        <v>56</v>
      </c>
      <c r="M118" s="110"/>
      <c r="N118" s="48">
        <v>500</v>
      </c>
      <c r="O118" s="72"/>
      <c r="P118" s="81"/>
      <c r="Q118" s="74" t="s">
        <v>56</v>
      </c>
      <c r="R118" s="110"/>
      <c r="S118" s="48" t="s">
        <v>292</v>
      </c>
      <c r="T118" s="72"/>
    </row>
    <row r="119" spans="1:20" ht="12.75">
      <c r="A119" s="140"/>
      <c r="B119" s="111" t="s">
        <v>57</v>
      </c>
      <c r="C119" s="113"/>
      <c r="D119" s="18">
        <v>1424</v>
      </c>
      <c r="E119" s="163"/>
      <c r="F119" s="81"/>
      <c r="G119" s="74" t="s">
        <v>57</v>
      </c>
      <c r="H119" s="110"/>
      <c r="I119" s="48">
        <v>1296</v>
      </c>
      <c r="J119" s="72"/>
      <c r="K119" s="81"/>
      <c r="L119" s="74" t="s">
        <v>57</v>
      </c>
      <c r="M119" s="110"/>
      <c r="N119" s="48">
        <f>12*N5</f>
        <v>1020</v>
      </c>
      <c r="O119" s="72"/>
      <c r="P119" s="81"/>
      <c r="Q119" s="74" t="s">
        <v>57</v>
      </c>
      <c r="R119" s="110"/>
      <c r="S119" s="48" t="s">
        <v>292</v>
      </c>
      <c r="T119" s="72"/>
    </row>
    <row r="120" spans="1:20" ht="12.75">
      <c r="A120" s="147"/>
      <c r="B120" s="117" t="s">
        <v>199</v>
      </c>
      <c r="C120" s="118"/>
      <c r="D120" s="30">
        <v>2505</v>
      </c>
      <c r="E120" s="164"/>
      <c r="F120" s="90"/>
      <c r="G120" s="76" t="s">
        <v>199</v>
      </c>
      <c r="H120" s="77"/>
      <c r="I120" s="50">
        <f>SUM(I118:I119)</f>
        <v>1558.5</v>
      </c>
      <c r="J120" s="73"/>
      <c r="K120" s="90"/>
      <c r="L120" s="76" t="s">
        <v>199</v>
      </c>
      <c r="M120" s="77"/>
      <c r="N120" s="50">
        <f>SUM(N118:N119)</f>
        <v>1520</v>
      </c>
      <c r="O120" s="73"/>
      <c r="P120" s="90"/>
      <c r="Q120" s="76" t="s">
        <v>199</v>
      </c>
      <c r="R120" s="77"/>
      <c r="S120" s="50">
        <f>SUM(S118:S119)</f>
        <v>0</v>
      </c>
      <c r="T120" s="73"/>
    </row>
    <row r="121" spans="1:20" ht="12.75">
      <c r="A121" s="114">
        <v>32</v>
      </c>
      <c r="B121" s="169" t="s">
        <v>200</v>
      </c>
      <c r="C121" s="170"/>
      <c r="D121" s="14" t="s">
        <v>55</v>
      </c>
      <c r="E121" s="116"/>
      <c r="F121" s="80">
        <v>32</v>
      </c>
      <c r="G121" s="152" t="s">
        <v>200</v>
      </c>
      <c r="H121" s="153"/>
      <c r="I121" s="44" t="s">
        <v>55</v>
      </c>
      <c r="J121" s="71"/>
      <c r="K121" s="80">
        <v>32</v>
      </c>
      <c r="L121" s="152" t="s">
        <v>200</v>
      </c>
      <c r="M121" s="153"/>
      <c r="N121" s="44" t="s">
        <v>55</v>
      </c>
      <c r="O121" s="71"/>
      <c r="P121" s="80">
        <v>32</v>
      </c>
      <c r="Q121" s="152" t="s">
        <v>200</v>
      </c>
      <c r="R121" s="153"/>
      <c r="S121" s="44" t="s">
        <v>55</v>
      </c>
      <c r="T121" s="71"/>
    </row>
    <row r="122" spans="1:20" ht="12.75">
      <c r="A122" s="140"/>
      <c r="B122" s="111" t="s">
        <v>56</v>
      </c>
      <c r="C122" s="113"/>
      <c r="D122" s="18">
        <v>0</v>
      </c>
      <c r="E122" s="163"/>
      <c r="F122" s="81"/>
      <c r="G122" s="74" t="s">
        <v>56</v>
      </c>
      <c r="H122" s="110"/>
      <c r="I122" s="48">
        <v>525</v>
      </c>
      <c r="J122" s="72"/>
      <c r="K122" s="81"/>
      <c r="L122" s="74" t="s">
        <v>56</v>
      </c>
      <c r="M122" s="110"/>
      <c r="N122" s="48">
        <v>500</v>
      </c>
      <c r="O122" s="72"/>
      <c r="P122" s="81"/>
      <c r="Q122" s="74" t="s">
        <v>56</v>
      </c>
      <c r="R122" s="110"/>
      <c r="S122" s="48" t="s">
        <v>292</v>
      </c>
      <c r="T122" s="72"/>
    </row>
    <row r="123" spans="1:20" ht="12.75">
      <c r="A123" s="140"/>
      <c r="B123" s="111" t="s">
        <v>57</v>
      </c>
      <c r="C123" s="113"/>
      <c r="D123" s="18">
        <v>712</v>
      </c>
      <c r="E123" s="163"/>
      <c r="F123" s="81"/>
      <c r="G123" s="74" t="s">
        <v>57</v>
      </c>
      <c r="H123" s="110"/>
      <c r="I123" s="48">
        <v>1296</v>
      </c>
      <c r="J123" s="72"/>
      <c r="K123" s="81"/>
      <c r="L123" s="74" t="s">
        <v>57</v>
      </c>
      <c r="M123" s="110"/>
      <c r="N123" s="48">
        <f>12*N5</f>
        <v>1020</v>
      </c>
      <c r="O123" s="72"/>
      <c r="P123" s="81"/>
      <c r="Q123" s="74" t="s">
        <v>57</v>
      </c>
      <c r="R123" s="110"/>
      <c r="S123" s="48" t="s">
        <v>292</v>
      </c>
      <c r="T123" s="72"/>
    </row>
    <row r="124" spans="1:20" ht="13.5" thickBot="1">
      <c r="A124" s="147"/>
      <c r="B124" s="133" t="s">
        <v>114</v>
      </c>
      <c r="C124" s="134"/>
      <c r="D124" s="30">
        <v>712</v>
      </c>
      <c r="E124" s="171"/>
      <c r="F124" s="90"/>
      <c r="G124" s="84" t="s">
        <v>114</v>
      </c>
      <c r="H124" s="85"/>
      <c r="I124" s="50">
        <f>SUM(I122:I123)</f>
        <v>1821</v>
      </c>
      <c r="J124" s="83"/>
      <c r="K124" s="90"/>
      <c r="L124" s="84" t="s">
        <v>114</v>
      </c>
      <c r="M124" s="85"/>
      <c r="N124" s="50">
        <f>SUM(N122:N123)</f>
        <v>1520</v>
      </c>
      <c r="O124" s="83"/>
      <c r="P124" s="90"/>
      <c r="Q124" s="84" t="s">
        <v>114</v>
      </c>
      <c r="R124" s="85"/>
      <c r="S124" s="50">
        <f>SUM(S122:S123)</f>
        <v>0</v>
      </c>
      <c r="T124" s="83"/>
    </row>
    <row r="125" spans="1:20" ht="14.25" thickBot="1" thickTop="1">
      <c r="A125" s="20"/>
      <c r="B125" s="21" t="s">
        <v>201</v>
      </c>
      <c r="C125" s="21" t="s">
        <v>149</v>
      </c>
      <c r="D125" s="31"/>
      <c r="E125" s="32"/>
      <c r="F125" s="55"/>
      <c r="G125" s="56" t="s">
        <v>201</v>
      </c>
      <c r="H125" s="56" t="s">
        <v>149</v>
      </c>
      <c r="I125" s="57"/>
      <c r="J125" s="58"/>
      <c r="K125" s="55"/>
      <c r="L125" s="56" t="s">
        <v>201</v>
      </c>
      <c r="M125" s="56" t="s">
        <v>149</v>
      </c>
      <c r="N125" s="57"/>
      <c r="O125" s="58"/>
      <c r="P125" s="55"/>
      <c r="Q125" s="56" t="s">
        <v>201</v>
      </c>
      <c r="R125" s="56" t="s">
        <v>149</v>
      </c>
      <c r="S125" s="57"/>
      <c r="T125" s="58"/>
    </row>
    <row r="126" spans="1:20" ht="15.75" thickTop="1">
      <c r="A126" s="142" t="s">
        <v>202</v>
      </c>
      <c r="B126" s="143"/>
      <c r="C126" s="143"/>
      <c r="D126" s="143"/>
      <c r="E126" s="144"/>
      <c r="F126" s="64" t="s">
        <v>202</v>
      </c>
      <c r="G126" s="65"/>
      <c r="H126" s="65"/>
      <c r="I126" s="65"/>
      <c r="J126" s="66"/>
      <c r="K126" s="64" t="s">
        <v>202</v>
      </c>
      <c r="L126" s="65"/>
      <c r="M126" s="65"/>
      <c r="N126" s="65"/>
      <c r="O126" s="66"/>
      <c r="P126" s="64" t="s">
        <v>202</v>
      </c>
      <c r="Q126" s="65"/>
      <c r="R126" s="65"/>
      <c r="S126" s="65"/>
      <c r="T126" s="66"/>
    </row>
  </sheetData>
  <sheetProtection/>
  <mergeCells count="732">
    <mergeCell ref="B108:C108"/>
    <mergeCell ref="B105:C105"/>
    <mergeCell ref="B106:C106"/>
    <mergeCell ref="B107:C107"/>
    <mergeCell ref="E92:E95"/>
    <mergeCell ref="B93:C93"/>
    <mergeCell ref="B94:C94"/>
    <mergeCell ref="E104:E107"/>
    <mergeCell ref="A104:A107"/>
    <mergeCell ref="B104:C104"/>
    <mergeCell ref="B101:C101"/>
    <mergeCell ref="B102:C102"/>
    <mergeCell ref="B103:C103"/>
    <mergeCell ref="B96:C96"/>
    <mergeCell ref="B98:C98"/>
    <mergeCell ref="A100:A103"/>
    <mergeCell ref="B99:C99"/>
    <mergeCell ref="A117:A120"/>
    <mergeCell ref="E117:E120"/>
    <mergeCell ref="B118:C118"/>
    <mergeCell ref="A109:A112"/>
    <mergeCell ref="B109:C109"/>
    <mergeCell ref="A121:A124"/>
    <mergeCell ref="B117:C117"/>
    <mergeCell ref="B119:C119"/>
    <mergeCell ref="B120:C120"/>
    <mergeCell ref="B112:C112"/>
    <mergeCell ref="E121:E124"/>
    <mergeCell ref="B122:C122"/>
    <mergeCell ref="B123:C123"/>
    <mergeCell ref="B124:C124"/>
    <mergeCell ref="B121:C121"/>
    <mergeCell ref="B114:C114"/>
    <mergeCell ref="B115:C115"/>
    <mergeCell ref="B113:C113"/>
    <mergeCell ref="B116:C116"/>
    <mergeCell ref="A113:A116"/>
    <mergeCell ref="E109:E112"/>
    <mergeCell ref="B110:C110"/>
    <mergeCell ref="B111:C111"/>
    <mergeCell ref="A20:A23"/>
    <mergeCell ref="B20:C20"/>
    <mergeCell ref="B21:C21"/>
    <mergeCell ref="B22:C22"/>
    <mergeCell ref="B23:C23"/>
    <mergeCell ref="A92:A95"/>
    <mergeCell ref="B92:C92"/>
    <mergeCell ref="A88:A91"/>
    <mergeCell ref="B26:C26"/>
    <mergeCell ref="B27:C27"/>
    <mergeCell ref="A126:E126"/>
    <mergeCell ref="B33:C33"/>
    <mergeCell ref="A52:A55"/>
    <mergeCell ref="A56:A59"/>
    <mergeCell ref="A96:A99"/>
    <mergeCell ref="B30:C30"/>
    <mergeCell ref="B31:C31"/>
    <mergeCell ref="E44:E47"/>
    <mergeCell ref="B72:C72"/>
    <mergeCell ref="E72:E75"/>
    <mergeCell ref="B29:C29"/>
    <mergeCell ref="E96:E99"/>
    <mergeCell ref="B97:C97"/>
    <mergeCell ref="B34:C34"/>
    <mergeCell ref="B35:C35"/>
    <mergeCell ref="B54:C54"/>
    <mergeCell ref="B53:C53"/>
    <mergeCell ref="B49:C49"/>
    <mergeCell ref="B56:C56"/>
    <mergeCell ref="E52:E55"/>
    <mergeCell ref="B28:C28"/>
    <mergeCell ref="B47:C47"/>
    <mergeCell ref="B51:C51"/>
    <mergeCell ref="E28:E31"/>
    <mergeCell ref="B100:C100"/>
    <mergeCell ref="E100:E103"/>
    <mergeCell ref="E60:E63"/>
    <mergeCell ref="B61:C61"/>
    <mergeCell ref="B63:C63"/>
    <mergeCell ref="B60:C60"/>
    <mergeCell ref="E24:E27"/>
    <mergeCell ref="B44:C44"/>
    <mergeCell ref="B55:C55"/>
    <mergeCell ref="E36:E39"/>
    <mergeCell ref="B37:C37"/>
    <mergeCell ref="E64:E67"/>
    <mergeCell ref="B65:C65"/>
    <mergeCell ref="B66:C66"/>
    <mergeCell ref="B67:C67"/>
    <mergeCell ref="B62:C62"/>
    <mergeCell ref="B64:C64"/>
    <mergeCell ref="B95:C95"/>
    <mergeCell ref="E56:E59"/>
    <mergeCell ref="B57:C57"/>
    <mergeCell ref="B58:C58"/>
    <mergeCell ref="B59:C59"/>
    <mergeCell ref="E68:E71"/>
    <mergeCell ref="A44:A47"/>
    <mergeCell ref="A8:A11"/>
    <mergeCell ref="A12:A15"/>
    <mergeCell ref="A16:A19"/>
    <mergeCell ref="A24:A27"/>
    <mergeCell ref="B24:C24"/>
    <mergeCell ref="B25:C25"/>
    <mergeCell ref="B8:C8"/>
    <mergeCell ref="B11:C11"/>
    <mergeCell ref="B15:C15"/>
    <mergeCell ref="B52:C52"/>
    <mergeCell ref="E12:E15"/>
    <mergeCell ref="E16:E19"/>
    <mergeCell ref="B12:C12"/>
    <mergeCell ref="B16:C16"/>
    <mergeCell ref="B17:C17"/>
    <mergeCell ref="B18:C18"/>
    <mergeCell ref="B19:C19"/>
    <mergeCell ref="B13:C13"/>
    <mergeCell ref="B14:C14"/>
    <mergeCell ref="E40:E43"/>
    <mergeCell ref="B41:C41"/>
    <mergeCell ref="B42:C42"/>
    <mergeCell ref="B43:C43"/>
    <mergeCell ref="E48:E51"/>
    <mergeCell ref="B50:C50"/>
    <mergeCell ref="B45:C45"/>
    <mergeCell ref="B46:C46"/>
    <mergeCell ref="B48:C48"/>
    <mergeCell ref="B69:C69"/>
    <mergeCell ref="B70:C70"/>
    <mergeCell ref="B71:C71"/>
    <mergeCell ref="E80:E83"/>
    <mergeCell ref="B81:C81"/>
    <mergeCell ref="B82:C82"/>
    <mergeCell ref="B83:C83"/>
    <mergeCell ref="B73:C73"/>
    <mergeCell ref="B74:C74"/>
    <mergeCell ref="B75:C75"/>
    <mergeCell ref="B87:C87"/>
    <mergeCell ref="E76:E79"/>
    <mergeCell ref="B77:C77"/>
    <mergeCell ref="B78:C78"/>
    <mergeCell ref="B79:C79"/>
    <mergeCell ref="B76:C76"/>
    <mergeCell ref="B88:C88"/>
    <mergeCell ref="E88:E91"/>
    <mergeCell ref="B89:C89"/>
    <mergeCell ref="B90:C90"/>
    <mergeCell ref="B91:C91"/>
    <mergeCell ref="A84:A87"/>
    <mergeCell ref="B84:C84"/>
    <mergeCell ref="E84:E87"/>
    <mergeCell ref="B85:C85"/>
    <mergeCell ref="B86:C86"/>
    <mergeCell ref="A80:A83"/>
    <mergeCell ref="A68:A71"/>
    <mergeCell ref="B80:C80"/>
    <mergeCell ref="B68:C68"/>
    <mergeCell ref="B38:C38"/>
    <mergeCell ref="B39:C39"/>
    <mergeCell ref="A36:A39"/>
    <mergeCell ref="B36:C36"/>
    <mergeCell ref="B40:C40"/>
    <mergeCell ref="A76:A79"/>
    <mergeCell ref="A48:A51"/>
    <mergeCell ref="A40:A43"/>
    <mergeCell ref="A60:A63"/>
    <mergeCell ref="A72:A75"/>
    <mergeCell ref="A64:A67"/>
    <mergeCell ref="B5:C5"/>
    <mergeCell ref="B32:C32"/>
    <mergeCell ref="B10:C10"/>
    <mergeCell ref="A28:A31"/>
    <mergeCell ref="B6:C6"/>
    <mergeCell ref="E32:E35"/>
    <mergeCell ref="A32:A35"/>
    <mergeCell ref="A1:E1"/>
    <mergeCell ref="A2:E2"/>
    <mergeCell ref="A3:B3"/>
    <mergeCell ref="C3:E3"/>
    <mergeCell ref="B4:C4"/>
    <mergeCell ref="D4:E4"/>
    <mergeCell ref="E8:E11"/>
    <mergeCell ref="B9:C9"/>
    <mergeCell ref="B7:C7"/>
    <mergeCell ref="F1:J1"/>
    <mergeCell ref="F2:J2"/>
    <mergeCell ref="F3:G3"/>
    <mergeCell ref="H3:J3"/>
    <mergeCell ref="G4:H4"/>
    <mergeCell ref="I4:J4"/>
    <mergeCell ref="G5:H5"/>
    <mergeCell ref="G6:H6"/>
    <mergeCell ref="G7:H7"/>
    <mergeCell ref="F8:F11"/>
    <mergeCell ref="G8:H8"/>
    <mergeCell ref="J8:J11"/>
    <mergeCell ref="G9:H9"/>
    <mergeCell ref="G10:H10"/>
    <mergeCell ref="G11:H11"/>
    <mergeCell ref="F12:F15"/>
    <mergeCell ref="G12:H12"/>
    <mergeCell ref="J12:J15"/>
    <mergeCell ref="G13:H13"/>
    <mergeCell ref="G14:H14"/>
    <mergeCell ref="G15:H15"/>
    <mergeCell ref="F16:F19"/>
    <mergeCell ref="G16:H16"/>
    <mergeCell ref="J16:J19"/>
    <mergeCell ref="G17:H17"/>
    <mergeCell ref="G18:H18"/>
    <mergeCell ref="G19:H19"/>
    <mergeCell ref="F20:F23"/>
    <mergeCell ref="G20:H20"/>
    <mergeCell ref="G21:H21"/>
    <mergeCell ref="G22:H22"/>
    <mergeCell ref="G23:H23"/>
    <mergeCell ref="F24:F27"/>
    <mergeCell ref="G24:H24"/>
    <mergeCell ref="J24:J27"/>
    <mergeCell ref="G25:H25"/>
    <mergeCell ref="G26:H26"/>
    <mergeCell ref="G27:H27"/>
    <mergeCell ref="F28:F31"/>
    <mergeCell ref="G28:H28"/>
    <mergeCell ref="J28:J31"/>
    <mergeCell ref="G29:H29"/>
    <mergeCell ref="G30:H30"/>
    <mergeCell ref="G31:H31"/>
    <mergeCell ref="F32:F35"/>
    <mergeCell ref="G32:H32"/>
    <mergeCell ref="J32:J35"/>
    <mergeCell ref="G33:H33"/>
    <mergeCell ref="G34:H34"/>
    <mergeCell ref="G35:H35"/>
    <mergeCell ref="F36:F39"/>
    <mergeCell ref="G36:H36"/>
    <mergeCell ref="J36:J39"/>
    <mergeCell ref="G37:H37"/>
    <mergeCell ref="G38:H38"/>
    <mergeCell ref="G39:H39"/>
    <mergeCell ref="F40:F43"/>
    <mergeCell ref="G40:H40"/>
    <mergeCell ref="J40:J43"/>
    <mergeCell ref="G41:H41"/>
    <mergeCell ref="G42:H42"/>
    <mergeCell ref="G43:H43"/>
    <mergeCell ref="F44:F47"/>
    <mergeCell ref="G44:H44"/>
    <mergeCell ref="J44:J47"/>
    <mergeCell ref="G45:H45"/>
    <mergeCell ref="G46:H46"/>
    <mergeCell ref="G47:H47"/>
    <mergeCell ref="F48:F51"/>
    <mergeCell ref="G48:H48"/>
    <mergeCell ref="J48:J51"/>
    <mergeCell ref="G49:H49"/>
    <mergeCell ref="G50:H50"/>
    <mergeCell ref="G51:H51"/>
    <mergeCell ref="F52:F55"/>
    <mergeCell ref="G52:H52"/>
    <mergeCell ref="J52:J55"/>
    <mergeCell ref="G53:H53"/>
    <mergeCell ref="G54:H54"/>
    <mergeCell ref="G55:H55"/>
    <mergeCell ref="F56:F59"/>
    <mergeCell ref="G56:H56"/>
    <mergeCell ref="J56:J59"/>
    <mergeCell ref="G57:H57"/>
    <mergeCell ref="G58:H58"/>
    <mergeCell ref="G59:H59"/>
    <mergeCell ref="F60:F63"/>
    <mergeCell ref="G60:H60"/>
    <mergeCell ref="J60:J63"/>
    <mergeCell ref="G61:H61"/>
    <mergeCell ref="G62:H62"/>
    <mergeCell ref="G63:H63"/>
    <mergeCell ref="F64:F67"/>
    <mergeCell ref="G64:H64"/>
    <mergeCell ref="J64:J67"/>
    <mergeCell ref="G65:H65"/>
    <mergeCell ref="G66:H66"/>
    <mergeCell ref="G67:H67"/>
    <mergeCell ref="F68:F71"/>
    <mergeCell ref="G68:H68"/>
    <mergeCell ref="J68:J71"/>
    <mergeCell ref="G69:H69"/>
    <mergeCell ref="G70:H70"/>
    <mergeCell ref="G71:H71"/>
    <mergeCell ref="F72:F75"/>
    <mergeCell ref="G72:H72"/>
    <mergeCell ref="J72:J75"/>
    <mergeCell ref="G73:H73"/>
    <mergeCell ref="G74:H74"/>
    <mergeCell ref="G75:H75"/>
    <mergeCell ref="F76:F79"/>
    <mergeCell ref="G76:H76"/>
    <mergeCell ref="J76:J79"/>
    <mergeCell ref="G77:H77"/>
    <mergeCell ref="G78:H78"/>
    <mergeCell ref="G79:H79"/>
    <mergeCell ref="F80:F83"/>
    <mergeCell ref="G80:H80"/>
    <mergeCell ref="J80:J83"/>
    <mergeCell ref="G81:H81"/>
    <mergeCell ref="G82:H82"/>
    <mergeCell ref="G83:H83"/>
    <mergeCell ref="F84:F87"/>
    <mergeCell ref="G84:H84"/>
    <mergeCell ref="J84:J87"/>
    <mergeCell ref="G85:H85"/>
    <mergeCell ref="G86:H86"/>
    <mergeCell ref="G87:H87"/>
    <mergeCell ref="F88:F91"/>
    <mergeCell ref="G88:H88"/>
    <mergeCell ref="J88:J91"/>
    <mergeCell ref="G89:H89"/>
    <mergeCell ref="G90:H90"/>
    <mergeCell ref="G91:H91"/>
    <mergeCell ref="F92:F95"/>
    <mergeCell ref="G92:H92"/>
    <mergeCell ref="J92:J95"/>
    <mergeCell ref="G93:H93"/>
    <mergeCell ref="G94:H94"/>
    <mergeCell ref="G95:H95"/>
    <mergeCell ref="F96:F99"/>
    <mergeCell ref="G96:H96"/>
    <mergeCell ref="J96:J99"/>
    <mergeCell ref="G97:H97"/>
    <mergeCell ref="G98:H98"/>
    <mergeCell ref="G99:H99"/>
    <mergeCell ref="F100:F103"/>
    <mergeCell ref="G100:H100"/>
    <mergeCell ref="J100:J103"/>
    <mergeCell ref="G101:H101"/>
    <mergeCell ref="G102:H102"/>
    <mergeCell ref="G103:H103"/>
    <mergeCell ref="F104:F107"/>
    <mergeCell ref="G104:H104"/>
    <mergeCell ref="J104:J107"/>
    <mergeCell ref="G105:H105"/>
    <mergeCell ref="G106:H106"/>
    <mergeCell ref="G107:H107"/>
    <mergeCell ref="G108:H108"/>
    <mergeCell ref="F109:F112"/>
    <mergeCell ref="G109:H109"/>
    <mergeCell ref="J109:J112"/>
    <mergeCell ref="G110:H110"/>
    <mergeCell ref="G111:H111"/>
    <mergeCell ref="G112:H112"/>
    <mergeCell ref="F113:F116"/>
    <mergeCell ref="G113:H113"/>
    <mergeCell ref="G114:H114"/>
    <mergeCell ref="G115:H115"/>
    <mergeCell ref="G116:H116"/>
    <mergeCell ref="F117:F120"/>
    <mergeCell ref="G117:H117"/>
    <mergeCell ref="J117:J120"/>
    <mergeCell ref="G118:H118"/>
    <mergeCell ref="G119:H119"/>
    <mergeCell ref="G120:H120"/>
    <mergeCell ref="F121:F124"/>
    <mergeCell ref="G121:H121"/>
    <mergeCell ref="J121:J124"/>
    <mergeCell ref="G122:H122"/>
    <mergeCell ref="G123:H123"/>
    <mergeCell ref="G124:H124"/>
    <mergeCell ref="F126:J126"/>
    <mergeCell ref="K1:O1"/>
    <mergeCell ref="K2:O2"/>
    <mergeCell ref="K3:L3"/>
    <mergeCell ref="M3:O3"/>
    <mergeCell ref="L4:M4"/>
    <mergeCell ref="N4:O4"/>
    <mergeCell ref="L5:M5"/>
    <mergeCell ref="L6:M6"/>
    <mergeCell ref="L7:M7"/>
    <mergeCell ref="K8:K11"/>
    <mergeCell ref="L8:M8"/>
    <mergeCell ref="O8:O11"/>
    <mergeCell ref="L9:M9"/>
    <mergeCell ref="L10:M10"/>
    <mergeCell ref="L11:M11"/>
    <mergeCell ref="K12:K15"/>
    <mergeCell ref="L12:M12"/>
    <mergeCell ref="O12:O15"/>
    <mergeCell ref="L13:M13"/>
    <mergeCell ref="L14:M14"/>
    <mergeCell ref="L15:M15"/>
    <mergeCell ref="K16:K19"/>
    <mergeCell ref="L16:M16"/>
    <mergeCell ref="O16:O19"/>
    <mergeCell ref="L17:M17"/>
    <mergeCell ref="L18:M18"/>
    <mergeCell ref="L19:M19"/>
    <mergeCell ref="K20:K23"/>
    <mergeCell ref="L20:M20"/>
    <mergeCell ref="L21:M21"/>
    <mergeCell ref="L22:M22"/>
    <mergeCell ref="L23:M23"/>
    <mergeCell ref="K24:K27"/>
    <mergeCell ref="L24:M24"/>
    <mergeCell ref="O24:O27"/>
    <mergeCell ref="L25:M25"/>
    <mergeCell ref="L26:M26"/>
    <mergeCell ref="L27:M27"/>
    <mergeCell ref="K28:K31"/>
    <mergeCell ref="L28:M28"/>
    <mergeCell ref="O28:O31"/>
    <mergeCell ref="L29:M29"/>
    <mergeCell ref="L30:M30"/>
    <mergeCell ref="L31:M31"/>
    <mergeCell ref="K32:K35"/>
    <mergeCell ref="L32:M32"/>
    <mergeCell ref="O32:O35"/>
    <mergeCell ref="L33:M33"/>
    <mergeCell ref="L34:M34"/>
    <mergeCell ref="L35:M35"/>
    <mergeCell ref="K36:K39"/>
    <mergeCell ref="L36:M36"/>
    <mergeCell ref="O36:O39"/>
    <mergeCell ref="L37:M37"/>
    <mergeCell ref="L38:M38"/>
    <mergeCell ref="L39:M39"/>
    <mergeCell ref="K40:K43"/>
    <mergeCell ref="L40:M40"/>
    <mergeCell ref="O40:O43"/>
    <mergeCell ref="L41:M41"/>
    <mergeCell ref="L42:M42"/>
    <mergeCell ref="L43:M43"/>
    <mergeCell ref="K44:K47"/>
    <mergeCell ref="L44:M44"/>
    <mergeCell ref="O44:O47"/>
    <mergeCell ref="L45:M45"/>
    <mergeCell ref="L46:M46"/>
    <mergeCell ref="L47:M47"/>
    <mergeCell ref="K48:K51"/>
    <mergeCell ref="L48:M48"/>
    <mergeCell ref="O48:O51"/>
    <mergeCell ref="L49:M49"/>
    <mergeCell ref="L50:M50"/>
    <mergeCell ref="L51:M51"/>
    <mergeCell ref="K52:K55"/>
    <mergeCell ref="L52:M52"/>
    <mergeCell ref="O52:O55"/>
    <mergeCell ref="L53:M53"/>
    <mergeCell ref="L54:M54"/>
    <mergeCell ref="L55:M55"/>
    <mergeCell ref="K56:K59"/>
    <mergeCell ref="L56:M56"/>
    <mergeCell ref="O56:O59"/>
    <mergeCell ref="L57:M57"/>
    <mergeCell ref="L58:M58"/>
    <mergeCell ref="L59:M59"/>
    <mergeCell ref="K60:K63"/>
    <mergeCell ref="L60:M60"/>
    <mergeCell ref="O60:O63"/>
    <mergeCell ref="L61:M61"/>
    <mergeCell ref="L62:M62"/>
    <mergeCell ref="L63:M63"/>
    <mergeCell ref="K64:K67"/>
    <mergeCell ref="L64:M64"/>
    <mergeCell ref="O64:O67"/>
    <mergeCell ref="L65:M65"/>
    <mergeCell ref="L66:M66"/>
    <mergeCell ref="L67:M67"/>
    <mergeCell ref="K68:K71"/>
    <mergeCell ref="L68:M68"/>
    <mergeCell ref="O68:O71"/>
    <mergeCell ref="L69:M69"/>
    <mergeCell ref="L70:M70"/>
    <mergeCell ref="L71:M71"/>
    <mergeCell ref="K72:K75"/>
    <mergeCell ref="L72:M72"/>
    <mergeCell ref="O72:O75"/>
    <mergeCell ref="L73:M73"/>
    <mergeCell ref="L74:M74"/>
    <mergeCell ref="L75:M75"/>
    <mergeCell ref="K76:K79"/>
    <mergeCell ref="L76:M76"/>
    <mergeCell ref="O76:O79"/>
    <mergeCell ref="L77:M77"/>
    <mergeCell ref="L78:M78"/>
    <mergeCell ref="L79:M79"/>
    <mergeCell ref="K80:K83"/>
    <mergeCell ref="L80:M80"/>
    <mergeCell ref="O80:O83"/>
    <mergeCell ref="L81:M81"/>
    <mergeCell ref="L82:M82"/>
    <mergeCell ref="L83:M83"/>
    <mergeCell ref="K84:K87"/>
    <mergeCell ref="L84:M84"/>
    <mergeCell ref="O84:O87"/>
    <mergeCell ref="L85:M85"/>
    <mergeCell ref="L86:M86"/>
    <mergeCell ref="L87:M87"/>
    <mergeCell ref="K88:K91"/>
    <mergeCell ref="L88:M88"/>
    <mergeCell ref="O88:O91"/>
    <mergeCell ref="L89:M89"/>
    <mergeCell ref="L90:M90"/>
    <mergeCell ref="L91:M91"/>
    <mergeCell ref="K92:K95"/>
    <mergeCell ref="L92:M92"/>
    <mergeCell ref="O92:O95"/>
    <mergeCell ref="L93:M93"/>
    <mergeCell ref="L94:M94"/>
    <mergeCell ref="L95:M95"/>
    <mergeCell ref="K96:K99"/>
    <mergeCell ref="L96:M96"/>
    <mergeCell ref="O96:O99"/>
    <mergeCell ref="L97:M97"/>
    <mergeCell ref="L98:M98"/>
    <mergeCell ref="L99:M99"/>
    <mergeCell ref="K100:K103"/>
    <mergeCell ref="L100:M100"/>
    <mergeCell ref="O100:O103"/>
    <mergeCell ref="L101:M101"/>
    <mergeCell ref="L102:M102"/>
    <mergeCell ref="L103:M103"/>
    <mergeCell ref="K104:K107"/>
    <mergeCell ref="L104:M104"/>
    <mergeCell ref="O104:O107"/>
    <mergeCell ref="L105:M105"/>
    <mergeCell ref="L106:M106"/>
    <mergeCell ref="L107:M107"/>
    <mergeCell ref="L108:M108"/>
    <mergeCell ref="K109:K112"/>
    <mergeCell ref="L109:M109"/>
    <mergeCell ref="O109:O112"/>
    <mergeCell ref="L110:M110"/>
    <mergeCell ref="L111:M111"/>
    <mergeCell ref="L112:M112"/>
    <mergeCell ref="K113:K116"/>
    <mergeCell ref="L113:M113"/>
    <mergeCell ref="L114:M114"/>
    <mergeCell ref="L115:M115"/>
    <mergeCell ref="L116:M116"/>
    <mergeCell ref="K117:K120"/>
    <mergeCell ref="L117:M117"/>
    <mergeCell ref="O117:O120"/>
    <mergeCell ref="L118:M118"/>
    <mergeCell ref="L119:M119"/>
    <mergeCell ref="L120:M120"/>
    <mergeCell ref="K121:K124"/>
    <mergeCell ref="L121:M121"/>
    <mergeCell ref="O121:O124"/>
    <mergeCell ref="L122:M122"/>
    <mergeCell ref="L123:M123"/>
    <mergeCell ref="L124:M124"/>
    <mergeCell ref="K126:O126"/>
    <mergeCell ref="P1:T1"/>
    <mergeCell ref="P2:T2"/>
    <mergeCell ref="P3:Q3"/>
    <mergeCell ref="R3:T3"/>
    <mergeCell ref="Q4:R4"/>
    <mergeCell ref="S4:T4"/>
    <mergeCell ref="Q5:R5"/>
    <mergeCell ref="Q6:R6"/>
    <mergeCell ref="Q7:R7"/>
    <mergeCell ref="P8:P11"/>
    <mergeCell ref="Q8:R8"/>
    <mergeCell ref="T8:T11"/>
    <mergeCell ref="Q9:R9"/>
    <mergeCell ref="Q10:R10"/>
    <mergeCell ref="Q11:R11"/>
    <mergeCell ref="P12:P15"/>
    <mergeCell ref="Q12:R12"/>
    <mergeCell ref="T12:T15"/>
    <mergeCell ref="Q13:R13"/>
    <mergeCell ref="Q14:R14"/>
    <mergeCell ref="Q15:R15"/>
    <mergeCell ref="P16:P19"/>
    <mergeCell ref="Q16:R16"/>
    <mergeCell ref="T16:T19"/>
    <mergeCell ref="Q17:R17"/>
    <mergeCell ref="Q18:R18"/>
    <mergeCell ref="Q19:R19"/>
    <mergeCell ref="P20:P23"/>
    <mergeCell ref="Q20:R20"/>
    <mergeCell ref="Q21:R21"/>
    <mergeCell ref="Q22:R22"/>
    <mergeCell ref="Q23:R23"/>
    <mergeCell ref="P24:P27"/>
    <mergeCell ref="Q24:R24"/>
    <mergeCell ref="T24:T27"/>
    <mergeCell ref="Q25:R25"/>
    <mergeCell ref="Q26:R26"/>
    <mergeCell ref="Q27:R27"/>
    <mergeCell ref="P28:P31"/>
    <mergeCell ref="Q28:R28"/>
    <mergeCell ref="T28:T31"/>
    <mergeCell ref="Q29:R29"/>
    <mergeCell ref="Q30:R30"/>
    <mergeCell ref="Q31:R31"/>
    <mergeCell ref="P32:P35"/>
    <mergeCell ref="Q32:R32"/>
    <mergeCell ref="T32:T35"/>
    <mergeCell ref="Q33:R33"/>
    <mergeCell ref="Q34:R34"/>
    <mergeCell ref="Q35:R35"/>
    <mergeCell ref="P36:P39"/>
    <mergeCell ref="Q36:R36"/>
    <mergeCell ref="T36:T39"/>
    <mergeCell ref="Q37:R37"/>
    <mergeCell ref="Q38:R38"/>
    <mergeCell ref="Q39:R39"/>
    <mergeCell ref="P40:P43"/>
    <mergeCell ref="Q40:R40"/>
    <mergeCell ref="T40:T43"/>
    <mergeCell ref="Q41:R41"/>
    <mergeCell ref="Q42:R42"/>
    <mergeCell ref="Q43:R43"/>
    <mergeCell ref="P44:P47"/>
    <mergeCell ref="Q44:R44"/>
    <mergeCell ref="T44:T47"/>
    <mergeCell ref="Q45:R45"/>
    <mergeCell ref="Q46:R46"/>
    <mergeCell ref="Q47:R47"/>
    <mergeCell ref="P48:P51"/>
    <mergeCell ref="Q48:R48"/>
    <mergeCell ref="T48:T51"/>
    <mergeCell ref="Q49:R49"/>
    <mergeCell ref="Q50:R50"/>
    <mergeCell ref="Q51:R51"/>
    <mergeCell ref="P52:P55"/>
    <mergeCell ref="Q52:R52"/>
    <mergeCell ref="T52:T55"/>
    <mergeCell ref="Q53:R53"/>
    <mergeCell ref="Q54:R54"/>
    <mergeCell ref="Q55:R55"/>
    <mergeCell ref="P56:P59"/>
    <mergeCell ref="Q56:R56"/>
    <mergeCell ref="T56:T59"/>
    <mergeCell ref="Q57:R57"/>
    <mergeCell ref="Q58:R58"/>
    <mergeCell ref="Q59:R59"/>
    <mergeCell ref="P60:P63"/>
    <mergeCell ref="Q60:R60"/>
    <mergeCell ref="T60:T63"/>
    <mergeCell ref="Q61:R61"/>
    <mergeCell ref="Q62:R62"/>
    <mergeCell ref="Q63:R63"/>
    <mergeCell ref="P64:P67"/>
    <mergeCell ref="Q64:R64"/>
    <mergeCell ref="T64:T67"/>
    <mergeCell ref="Q65:R65"/>
    <mergeCell ref="Q66:R66"/>
    <mergeCell ref="Q67:R67"/>
    <mergeCell ref="P68:P71"/>
    <mergeCell ref="Q68:R68"/>
    <mergeCell ref="T68:T71"/>
    <mergeCell ref="Q69:R69"/>
    <mergeCell ref="Q70:R70"/>
    <mergeCell ref="Q71:R71"/>
    <mergeCell ref="P72:P75"/>
    <mergeCell ref="Q72:R72"/>
    <mergeCell ref="T72:T75"/>
    <mergeCell ref="Q73:R73"/>
    <mergeCell ref="Q74:R74"/>
    <mergeCell ref="Q75:R75"/>
    <mergeCell ref="P76:P79"/>
    <mergeCell ref="Q76:R76"/>
    <mergeCell ref="T76:T79"/>
    <mergeCell ref="Q77:R77"/>
    <mergeCell ref="Q78:R78"/>
    <mergeCell ref="Q79:R79"/>
    <mergeCell ref="P80:P83"/>
    <mergeCell ref="Q80:R80"/>
    <mergeCell ref="T80:T83"/>
    <mergeCell ref="Q81:R81"/>
    <mergeCell ref="Q82:R82"/>
    <mergeCell ref="Q83:R83"/>
    <mergeCell ref="P84:P87"/>
    <mergeCell ref="Q84:R84"/>
    <mergeCell ref="T84:T87"/>
    <mergeCell ref="Q85:R85"/>
    <mergeCell ref="Q86:R86"/>
    <mergeCell ref="Q87:R87"/>
    <mergeCell ref="P88:P91"/>
    <mergeCell ref="Q88:R88"/>
    <mergeCell ref="T88:T91"/>
    <mergeCell ref="Q89:R89"/>
    <mergeCell ref="Q90:R90"/>
    <mergeCell ref="Q91:R91"/>
    <mergeCell ref="P92:P95"/>
    <mergeCell ref="Q92:R92"/>
    <mergeCell ref="T92:T95"/>
    <mergeCell ref="Q93:R93"/>
    <mergeCell ref="Q94:R94"/>
    <mergeCell ref="Q95:R95"/>
    <mergeCell ref="P96:P99"/>
    <mergeCell ref="Q96:R96"/>
    <mergeCell ref="T96:T99"/>
    <mergeCell ref="Q97:R97"/>
    <mergeCell ref="Q98:R98"/>
    <mergeCell ref="Q99:R99"/>
    <mergeCell ref="P100:P103"/>
    <mergeCell ref="Q100:R100"/>
    <mergeCell ref="T100:T103"/>
    <mergeCell ref="Q101:R101"/>
    <mergeCell ref="Q102:R102"/>
    <mergeCell ref="Q103:R103"/>
    <mergeCell ref="P104:P107"/>
    <mergeCell ref="Q104:R104"/>
    <mergeCell ref="T104:T107"/>
    <mergeCell ref="Q105:R105"/>
    <mergeCell ref="Q106:R106"/>
    <mergeCell ref="Q107:R107"/>
    <mergeCell ref="Q108:R108"/>
    <mergeCell ref="P109:P112"/>
    <mergeCell ref="Q109:R109"/>
    <mergeCell ref="T109:T112"/>
    <mergeCell ref="Q110:R110"/>
    <mergeCell ref="Q111:R111"/>
    <mergeCell ref="Q112:R112"/>
    <mergeCell ref="Q124:R124"/>
    <mergeCell ref="P113:P116"/>
    <mergeCell ref="Q113:R113"/>
    <mergeCell ref="Q114:R114"/>
    <mergeCell ref="Q115:R115"/>
    <mergeCell ref="Q116:R116"/>
    <mergeCell ref="P117:P120"/>
    <mergeCell ref="Q117:R117"/>
    <mergeCell ref="P126:T126"/>
    <mergeCell ref="T117:T120"/>
    <mergeCell ref="Q118:R118"/>
    <mergeCell ref="Q119:R119"/>
    <mergeCell ref="Q120:R120"/>
    <mergeCell ref="P121:P124"/>
    <mergeCell ref="Q121:R121"/>
    <mergeCell ref="T121:T124"/>
    <mergeCell ref="Q122:R122"/>
    <mergeCell ref="Q123:R123"/>
  </mergeCells>
  <printOptions/>
  <pageMargins left="0.7" right="0.7" top="0.75" bottom="0.7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dimension ref="A1:AB26"/>
  <sheetViews>
    <sheetView zoomScalePageLayoutView="0" workbookViewId="0" topLeftCell="R1">
      <selection activeCell="AD6" sqref="AD6"/>
    </sheetView>
  </sheetViews>
  <sheetFormatPr defaultColWidth="9.140625" defaultRowHeight="12.75"/>
  <cols>
    <col min="2" max="2" width="36.00390625" style="0" customWidth="1"/>
    <col min="3" max="3" width="14.8515625" style="0" customWidth="1"/>
    <col min="4" max="4" width="14.28125" style="0" customWidth="1"/>
    <col min="7" max="7" width="18.00390625" style="0" customWidth="1"/>
    <col min="9" max="9" width="30.7109375" style="0" customWidth="1"/>
    <col min="14" max="14" width="36.57421875" style="0" customWidth="1"/>
    <col min="16" max="16" width="35.140625" style="0" customWidth="1"/>
    <col min="17" max="17" width="27.00390625" style="0" customWidth="1"/>
    <col min="21" max="21" width="17.28125" style="0" customWidth="1"/>
    <col min="23" max="23" width="32.28125" style="0" customWidth="1"/>
    <col min="24" max="24" width="20.57421875" style="0" customWidth="1"/>
    <col min="28" max="28" width="17.7109375" style="0" customWidth="1"/>
  </cols>
  <sheetData>
    <row r="1" spans="1:28" ht="13.5" thickBot="1">
      <c r="A1" s="186" t="s">
        <v>203</v>
      </c>
      <c r="B1" s="186"/>
      <c r="C1" s="186"/>
      <c r="D1" s="186"/>
      <c r="E1" s="186"/>
      <c r="F1" s="186"/>
      <c r="G1" s="186"/>
      <c r="H1" s="186" t="s">
        <v>203</v>
      </c>
      <c r="I1" s="186"/>
      <c r="J1" s="186"/>
      <c r="K1" s="186"/>
      <c r="L1" s="186"/>
      <c r="M1" s="186"/>
      <c r="N1" s="186"/>
      <c r="O1" s="186" t="s">
        <v>203</v>
      </c>
      <c r="P1" s="186"/>
      <c r="Q1" s="186"/>
      <c r="R1" s="186"/>
      <c r="S1" s="186"/>
      <c r="T1" s="186"/>
      <c r="U1" s="186"/>
      <c r="V1" s="186" t="s">
        <v>203</v>
      </c>
      <c r="W1" s="186"/>
      <c r="X1" s="186"/>
      <c r="Y1" s="186"/>
      <c r="Z1" s="186"/>
      <c r="AA1" s="186"/>
      <c r="AB1" s="186"/>
    </row>
    <row r="2" spans="1:28" ht="18" thickBot="1">
      <c r="A2" s="209" t="s">
        <v>204</v>
      </c>
      <c r="B2" s="210"/>
      <c r="C2" s="211" t="s">
        <v>46</v>
      </c>
      <c r="D2" s="212"/>
      <c r="E2" s="212"/>
      <c r="F2" s="212"/>
      <c r="G2" s="213"/>
      <c r="H2" s="187" t="s">
        <v>204</v>
      </c>
      <c r="I2" s="188"/>
      <c r="J2" s="189" t="s">
        <v>246</v>
      </c>
      <c r="K2" s="190"/>
      <c r="L2" s="190"/>
      <c r="M2" s="190"/>
      <c r="N2" s="191"/>
      <c r="O2" s="187" t="s">
        <v>204</v>
      </c>
      <c r="P2" s="188"/>
      <c r="Q2" s="189" t="s">
        <v>29</v>
      </c>
      <c r="R2" s="190"/>
      <c r="S2" s="190"/>
      <c r="T2" s="190"/>
      <c r="U2" s="191"/>
      <c r="V2" s="187" t="s">
        <v>204</v>
      </c>
      <c r="W2" s="188"/>
      <c r="X2" s="189" t="s">
        <v>291</v>
      </c>
      <c r="Y2" s="190"/>
      <c r="Z2" s="190"/>
      <c r="AA2" s="190"/>
      <c r="AB2" s="191"/>
    </row>
    <row r="3" spans="1:28" ht="13.5" thickBot="1">
      <c r="A3" s="192" t="s">
        <v>205</v>
      </c>
      <c r="B3" s="192"/>
      <c r="C3" s="192"/>
      <c r="D3" s="192"/>
      <c r="E3" s="192"/>
      <c r="F3" s="192"/>
      <c r="G3" s="192"/>
      <c r="H3" s="192" t="s">
        <v>205</v>
      </c>
      <c r="I3" s="192"/>
      <c r="J3" s="192"/>
      <c r="K3" s="192"/>
      <c r="L3" s="192"/>
      <c r="M3" s="192"/>
      <c r="N3" s="192"/>
      <c r="O3" s="192" t="s">
        <v>205</v>
      </c>
      <c r="P3" s="192"/>
      <c r="Q3" s="192"/>
      <c r="R3" s="192"/>
      <c r="S3" s="192"/>
      <c r="T3" s="192"/>
      <c r="U3" s="192"/>
      <c r="V3" s="192" t="s">
        <v>205</v>
      </c>
      <c r="W3" s="192"/>
      <c r="X3" s="192"/>
      <c r="Y3" s="192"/>
      <c r="Z3" s="192"/>
      <c r="AA3" s="192"/>
      <c r="AB3" s="192"/>
    </row>
    <row r="4" spans="1:28" ht="13.5" thickBot="1">
      <c r="A4" s="193" t="s">
        <v>206</v>
      </c>
      <c r="B4" s="214"/>
      <c r="C4" s="214"/>
      <c r="D4" s="214"/>
      <c r="E4" s="214"/>
      <c r="F4" s="214"/>
      <c r="G4" s="214"/>
      <c r="H4" s="193" t="s">
        <v>206</v>
      </c>
      <c r="I4" s="194"/>
      <c r="J4" s="194"/>
      <c r="K4" s="194"/>
      <c r="L4" s="194"/>
      <c r="M4" s="194"/>
      <c r="N4" s="194"/>
      <c r="O4" s="193" t="s">
        <v>206</v>
      </c>
      <c r="P4" s="194"/>
      <c r="Q4" s="194"/>
      <c r="R4" s="194"/>
      <c r="S4" s="194"/>
      <c r="T4" s="194"/>
      <c r="U4" s="194"/>
      <c r="V4" s="193" t="s">
        <v>206</v>
      </c>
      <c r="W4" s="194"/>
      <c r="X4" s="194"/>
      <c r="Y4" s="194"/>
      <c r="Z4" s="194"/>
      <c r="AA4" s="194"/>
      <c r="AB4" s="194"/>
    </row>
    <row r="5" spans="1:28" ht="13.5" thickBot="1">
      <c r="A5" s="176" t="s">
        <v>207</v>
      </c>
      <c r="B5" s="200"/>
      <c r="C5" s="200"/>
      <c r="D5" s="200"/>
      <c r="E5" s="200"/>
      <c r="F5" s="200"/>
      <c r="G5" s="201"/>
      <c r="H5" s="176" t="s">
        <v>207</v>
      </c>
      <c r="I5" s="177"/>
      <c r="J5" s="177"/>
      <c r="K5" s="177"/>
      <c r="L5" s="177"/>
      <c r="M5" s="177"/>
      <c r="N5" s="178"/>
      <c r="O5" s="176" t="s">
        <v>207</v>
      </c>
      <c r="P5" s="177"/>
      <c r="Q5" s="177"/>
      <c r="R5" s="177"/>
      <c r="S5" s="177"/>
      <c r="T5" s="177"/>
      <c r="U5" s="178"/>
      <c r="V5" s="176" t="s">
        <v>207</v>
      </c>
      <c r="W5" s="177"/>
      <c r="X5" s="177"/>
      <c r="Y5" s="177"/>
      <c r="Z5" s="177"/>
      <c r="AA5" s="177"/>
      <c r="AB5" s="178"/>
    </row>
    <row r="6" spans="1:28" ht="13.5" thickBot="1">
      <c r="A6" s="202"/>
      <c r="B6" s="39" t="s">
        <v>208</v>
      </c>
      <c r="C6" s="205" t="s">
        <v>209</v>
      </c>
      <c r="D6" s="206"/>
      <c r="E6" s="206"/>
      <c r="F6" s="206"/>
      <c r="G6" s="207"/>
      <c r="H6" s="179"/>
      <c r="I6" s="39" t="s">
        <v>208</v>
      </c>
      <c r="J6" s="182" t="s">
        <v>247</v>
      </c>
      <c r="K6" s="183"/>
      <c r="L6" s="183"/>
      <c r="M6" s="183"/>
      <c r="N6" s="184"/>
      <c r="O6" s="179"/>
      <c r="P6" s="39" t="s">
        <v>208</v>
      </c>
      <c r="Q6" s="182" t="s">
        <v>270</v>
      </c>
      <c r="R6" s="183"/>
      <c r="S6" s="183"/>
      <c r="T6" s="183"/>
      <c r="U6" s="184"/>
      <c r="V6" s="179"/>
      <c r="W6" s="39" t="s">
        <v>208</v>
      </c>
      <c r="X6" s="182" t="s">
        <v>297</v>
      </c>
      <c r="Y6" s="183"/>
      <c r="Z6" s="183"/>
      <c r="AA6" s="183"/>
      <c r="AB6" s="184"/>
    </row>
    <row r="7" spans="1:28" ht="13.5" thickBot="1">
      <c r="A7" s="203"/>
      <c r="B7" s="39" t="s">
        <v>210</v>
      </c>
      <c r="C7" s="208" t="s">
        <v>211</v>
      </c>
      <c r="D7" s="208"/>
      <c r="E7" s="208"/>
      <c r="F7" s="208"/>
      <c r="G7" s="208"/>
      <c r="H7" s="180"/>
      <c r="I7" s="39" t="s">
        <v>210</v>
      </c>
      <c r="J7" s="185" t="s">
        <v>248</v>
      </c>
      <c r="K7" s="185"/>
      <c r="L7" s="185"/>
      <c r="M7" s="185"/>
      <c r="N7" s="185"/>
      <c r="O7" s="180"/>
      <c r="P7" s="39" t="s">
        <v>210</v>
      </c>
      <c r="Q7" s="185" t="s">
        <v>271</v>
      </c>
      <c r="R7" s="185"/>
      <c r="S7" s="185"/>
      <c r="T7" s="185"/>
      <c r="U7" s="185"/>
      <c r="V7" s="180"/>
      <c r="W7" s="39" t="s">
        <v>210</v>
      </c>
      <c r="X7" s="185" t="s">
        <v>298</v>
      </c>
      <c r="Y7" s="185"/>
      <c r="Z7" s="185"/>
      <c r="AA7" s="185"/>
      <c r="AB7" s="185"/>
    </row>
    <row r="8" spans="1:28" ht="13.5" thickBot="1">
      <c r="A8" s="203"/>
      <c r="B8" s="39" t="s">
        <v>212</v>
      </c>
      <c r="C8" s="208" t="s">
        <v>213</v>
      </c>
      <c r="D8" s="208"/>
      <c r="E8" s="208"/>
      <c r="F8" s="208"/>
      <c r="G8" s="208"/>
      <c r="H8" s="180"/>
      <c r="I8" s="39" t="s">
        <v>212</v>
      </c>
      <c r="J8" s="185" t="s">
        <v>249</v>
      </c>
      <c r="K8" s="185"/>
      <c r="L8" s="185"/>
      <c r="M8" s="185"/>
      <c r="N8" s="185"/>
      <c r="O8" s="180"/>
      <c r="P8" s="39" t="s">
        <v>212</v>
      </c>
      <c r="Q8" s="185" t="s">
        <v>272</v>
      </c>
      <c r="R8" s="185"/>
      <c r="S8" s="185"/>
      <c r="T8" s="185"/>
      <c r="U8" s="185"/>
      <c r="V8" s="180"/>
      <c r="W8" s="39" t="s">
        <v>212</v>
      </c>
      <c r="X8" s="185" t="s">
        <v>299</v>
      </c>
      <c r="Y8" s="185"/>
      <c r="Z8" s="185"/>
      <c r="AA8" s="185"/>
      <c r="AB8" s="185"/>
    </row>
    <row r="9" spans="1:28" ht="13.5" thickBot="1">
      <c r="A9" s="203"/>
      <c r="B9" s="39" t="s">
        <v>214</v>
      </c>
      <c r="C9" s="38" t="s">
        <v>215</v>
      </c>
      <c r="D9" s="39" t="s">
        <v>216</v>
      </c>
      <c r="E9" s="38" t="s">
        <v>217</v>
      </c>
      <c r="F9" s="39" t="s">
        <v>218</v>
      </c>
      <c r="G9" s="38">
        <v>29115</v>
      </c>
      <c r="H9" s="180"/>
      <c r="I9" s="39" t="s">
        <v>214</v>
      </c>
      <c r="J9" s="38" t="s">
        <v>250</v>
      </c>
      <c r="K9" s="39" t="s">
        <v>216</v>
      </c>
      <c r="L9" s="38" t="s">
        <v>251</v>
      </c>
      <c r="M9" s="39" t="s">
        <v>218</v>
      </c>
      <c r="N9" s="38">
        <v>77253</v>
      </c>
      <c r="O9" s="180"/>
      <c r="P9" s="39" t="s">
        <v>214</v>
      </c>
      <c r="Q9" s="38" t="s">
        <v>273</v>
      </c>
      <c r="R9" s="39" t="s">
        <v>216</v>
      </c>
      <c r="S9" s="38" t="s">
        <v>274</v>
      </c>
      <c r="T9" s="39" t="s">
        <v>218</v>
      </c>
      <c r="U9" s="38">
        <v>40324</v>
      </c>
      <c r="V9" s="180"/>
      <c r="W9" s="39" t="s">
        <v>214</v>
      </c>
      <c r="X9" s="38" t="s">
        <v>300</v>
      </c>
      <c r="Y9" s="39" t="s">
        <v>301</v>
      </c>
      <c r="Z9" s="38"/>
      <c r="AA9" s="39">
        <v>46818</v>
      </c>
      <c r="AB9" s="38"/>
    </row>
    <row r="10" spans="1:28" ht="13.5" thickBot="1">
      <c r="A10" s="203"/>
      <c r="B10" s="39" t="s">
        <v>219</v>
      </c>
      <c r="C10" s="208" t="s">
        <v>220</v>
      </c>
      <c r="D10" s="208"/>
      <c r="E10" s="208"/>
      <c r="F10" s="208"/>
      <c r="G10" s="208"/>
      <c r="H10" s="180"/>
      <c r="I10" s="39" t="s">
        <v>219</v>
      </c>
      <c r="J10" s="185" t="s">
        <v>252</v>
      </c>
      <c r="K10" s="185"/>
      <c r="L10" s="185"/>
      <c r="M10" s="185"/>
      <c r="N10" s="185"/>
      <c r="O10" s="180"/>
      <c r="P10" s="39" t="s">
        <v>219</v>
      </c>
      <c r="Q10" s="185" t="s">
        <v>275</v>
      </c>
      <c r="R10" s="185"/>
      <c r="S10" s="185"/>
      <c r="T10" s="185"/>
      <c r="U10" s="185"/>
      <c r="V10" s="180"/>
      <c r="W10" s="39" t="s">
        <v>219</v>
      </c>
      <c r="X10" s="185" t="s">
        <v>302</v>
      </c>
      <c r="Y10" s="185"/>
      <c r="Z10" s="185"/>
      <c r="AA10" s="185"/>
      <c r="AB10" s="185"/>
    </row>
    <row r="11" spans="1:28" ht="13.5" thickBot="1">
      <c r="A11" s="204"/>
      <c r="B11" s="39" t="s">
        <v>221</v>
      </c>
      <c r="C11" s="38" t="s">
        <v>222</v>
      </c>
      <c r="D11" s="39" t="s">
        <v>223</v>
      </c>
      <c r="E11" s="208"/>
      <c r="F11" s="208"/>
      <c r="G11" s="208"/>
      <c r="H11" s="181"/>
      <c r="I11" s="39" t="s">
        <v>221</v>
      </c>
      <c r="J11" s="38" t="s">
        <v>253</v>
      </c>
      <c r="K11" s="39" t="s">
        <v>223</v>
      </c>
      <c r="L11" s="185" t="s">
        <v>254</v>
      </c>
      <c r="M11" s="185"/>
      <c r="N11" s="185"/>
      <c r="O11" s="181"/>
      <c r="P11" s="39" t="s">
        <v>221</v>
      </c>
      <c r="Q11" s="38" t="s">
        <v>276</v>
      </c>
      <c r="R11" s="39" t="s">
        <v>223</v>
      </c>
      <c r="S11" s="195" t="s">
        <v>277</v>
      </c>
      <c r="T11" s="185"/>
      <c r="U11" s="185"/>
      <c r="V11" s="181"/>
      <c r="W11" s="39" t="s">
        <v>221</v>
      </c>
      <c r="X11" s="38" t="s">
        <v>303</v>
      </c>
      <c r="Y11" s="39" t="s">
        <v>223</v>
      </c>
      <c r="Z11" s="185"/>
      <c r="AA11" s="185"/>
      <c r="AB11" s="185"/>
    </row>
    <row r="12" spans="1:28" ht="13.5" thickBot="1">
      <c r="A12" s="176" t="s">
        <v>224</v>
      </c>
      <c r="B12" s="200"/>
      <c r="C12" s="200"/>
      <c r="D12" s="200"/>
      <c r="E12" s="200"/>
      <c r="F12" s="200"/>
      <c r="G12" s="201"/>
      <c r="H12" s="176" t="s">
        <v>224</v>
      </c>
      <c r="I12" s="177"/>
      <c r="J12" s="177"/>
      <c r="K12" s="177"/>
      <c r="L12" s="177"/>
      <c r="M12" s="177"/>
      <c r="N12" s="178"/>
      <c r="O12" s="176" t="s">
        <v>224</v>
      </c>
      <c r="P12" s="177"/>
      <c r="Q12" s="177"/>
      <c r="R12" s="177"/>
      <c r="S12" s="177"/>
      <c r="T12" s="177"/>
      <c r="U12" s="178"/>
      <c r="V12" s="176" t="s">
        <v>224</v>
      </c>
      <c r="W12" s="177"/>
      <c r="X12" s="177"/>
      <c r="Y12" s="177"/>
      <c r="Z12" s="177"/>
      <c r="AA12" s="177"/>
      <c r="AB12" s="178"/>
    </row>
    <row r="13" spans="1:28" ht="13.5" thickBot="1">
      <c r="A13" s="202"/>
      <c r="B13" s="39" t="s">
        <v>208</v>
      </c>
      <c r="C13" s="205" t="s">
        <v>225</v>
      </c>
      <c r="D13" s="206"/>
      <c r="E13" s="206"/>
      <c r="F13" s="206"/>
      <c r="G13" s="207"/>
      <c r="H13" s="179"/>
      <c r="I13" s="39" t="s">
        <v>208</v>
      </c>
      <c r="J13" s="196" t="s">
        <v>255</v>
      </c>
      <c r="K13" s="183"/>
      <c r="L13" s="183"/>
      <c r="M13" s="183"/>
      <c r="N13" s="184"/>
      <c r="O13" s="179"/>
      <c r="P13" s="39" t="s">
        <v>208</v>
      </c>
      <c r="Q13" s="182" t="s">
        <v>278</v>
      </c>
      <c r="R13" s="183"/>
      <c r="S13" s="183"/>
      <c r="T13" s="183"/>
      <c r="U13" s="184"/>
      <c r="V13" s="179"/>
      <c r="W13" s="39" t="s">
        <v>208</v>
      </c>
      <c r="X13" s="182" t="s">
        <v>270</v>
      </c>
      <c r="Y13" s="183"/>
      <c r="Z13" s="183"/>
      <c r="AA13" s="183"/>
      <c r="AB13" s="184"/>
    </row>
    <row r="14" spans="1:28" ht="13.5" thickBot="1">
      <c r="A14" s="203"/>
      <c r="B14" s="39" t="s">
        <v>210</v>
      </c>
      <c r="C14" s="208" t="s">
        <v>226</v>
      </c>
      <c r="D14" s="208"/>
      <c r="E14" s="208"/>
      <c r="F14" s="208"/>
      <c r="G14" s="208"/>
      <c r="H14" s="180"/>
      <c r="I14" s="39" t="s">
        <v>210</v>
      </c>
      <c r="J14" s="185" t="s">
        <v>256</v>
      </c>
      <c r="K14" s="185"/>
      <c r="L14" s="185"/>
      <c r="M14" s="185"/>
      <c r="N14" s="185"/>
      <c r="O14" s="180"/>
      <c r="P14" s="39" t="s">
        <v>210</v>
      </c>
      <c r="Q14" s="185" t="s">
        <v>279</v>
      </c>
      <c r="R14" s="185"/>
      <c r="S14" s="185"/>
      <c r="T14" s="185"/>
      <c r="U14" s="185"/>
      <c r="V14" s="180"/>
      <c r="W14" s="39" t="s">
        <v>210</v>
      </c>
      <c r="X14" s="185" t="s">
        <v>304</v>
      </c>
      <c r="Y14" s="185"/>
      <c r="Z14" s="185"/>
      <c r="AA14" s="185"/>
      <c r="AB14" s="185"/>
    </row>
    <row r="15" spans="1:28" ht="13.5" thickBot="1">
      <c r="A15" s="203"/>
      <c r="B15" s="39" t="s">
        <v>212</v>
      </c>
      <c r="C15" s="208" t="s">
        <v>227</v>
      </c>
      <c r="D15" s="208"/>
      <c r="E15" s="208"/>
      <c r="F15" s="208"/>
      <c r="G15" s="208"/>
      <c r="H15" s="180"/>
      <c r="I15" s="39" t="s">
        <v>212</v>
      </c>
      <c r="J15" s="185" t="s">
        <v>257</v>
      </c>
      <c r="K15" s="185"/>
      <c r="L15" s="185"/>
      <c r="M15" s="185"/>
      <c r="N15" s="185"/>
      <c r="O15" s="180"/>
      <c r="P15" s="39" t="s">
        <v>212</v>
      </c>
      <c r="Q15" s="185" t="s">
        <v>280</v>
      </c>
      <c r="R15" s="185"/>
      <c r="S15" s="185"/>
      <c r="T15" s="185"/>
      <c r="U15" s="185"/>
      <c r="V15" s="180"/>
      <c r="W15" s="39" t="s">
        <v>212</v>
      </c>
      <c r="X15" s="185" t="s">
        <v>305</v>
      </c>
      <c r="Y15" s="185"/>
      <c r="Z15" s="185"/>
      <c r="AA15" s="185"/>
      <c r="AB15" s="185"/>
    </row>
    <row r="16" spans="1:28" ht="13.5" thickBot="1">
      <c r="A16" s="203"/>
      <c r="B16" s="39" t="s">
        <v>214</v>
      </c>
      <c r="C16" s="38" t="s">
        <v>228</v>
      </c>
      <c r="D16" s="39" t="s">
        <v>216</v>
      </c>
      <c r="E16" s="38" t="s">
        <v>229</v>
      </c>
      <c r="F16" s="39" t="s">
        <v>218</v>
      </c>
      <c r="G16" s="38">
        <v>19808</v>
      </c>
      <c r="H16" s="180"/>
      <c r="I16" s="39" t="s">
        <v>214</v>
      </c>
      <c r="J16" s="38" t="s">
        <v>258</v>
      </c>
      <c r="K16" s="39" t="s">
        <v>216</v>
      </c>
      <c r="L16" s="38" t="s">
        <v>251</v>
      </c>
      <c r="M16" s="39" t="s">
        <v>218</v>
      </c>
      <c r="N16" s="38">
        <v>75067</v>
      </c>
      <c r="O16" s="180"/>
      <c r="P16" s="39" t="s">
        <v>214</v>
      </c>
      <c r="Q16" s="38" t="s">
        <v>281</v>
      </c>
      <c r="R16" s="39" t="s">
        <v>216</v>
      </c>
      <c r="S16" s="38" t="s">
        <v>282</v>
      </c>
      <c r="T16" s="39" t="s">
        <v>218</v>
      </c>
      <c r="U16" s="38">
        <v>61874</v>
      </c>
      <c r="V16" s="180"/>
      <c r="W16" s="39" t="s">
        <v>214</v>
      </c>
      <c r="X16" s="38" t="s">
        <v>306</v>
      </c>
      <c r="Y16" s="39" t="s">
        <v>307</v>
      </c>
      <c r="Z16" s="38"/>
      <c r="AA16" s="39">
        <v>80111</v>
      </c>
      <c r="AB16" s="38"/>
    </row>
    <row r="17" spans="1:28" ht="13.5" thickBot="1">
      <c r="A17" s="203"/>
      <c r="B17" s="39" t="s">
        <v>219</v>
      </c>
      <c r="C17" s="208" t="s">
        <v>230</v>
      </c>
      <c r="D17" s="208"/>
      <c r="E17" s="208"/>
      <c r="F17" s="208"/>
      <c r="G17" s="208"/>
      <c r="H17" s="180"/>
      <c r="I17" s="39" t="s">
        <v>219</v>
      </c>
      <c r="J17" s="185" t="s">
        <v>259</v>
      </c>
      <c r="K17" s="185"/>
      <c r="L17" s="185"/>
      <c r="M17" s="185"/>
      <c r="N17" s="185"/>
      <c r="O17" s="180"/>
      <c r="P17" s="39" t="s">
        <v>219</v>
      </c>
      <c r="Q17" s="185" t="s">
        <v>283</v>
      </c>
      <c r="R17" s="185"/>
      <c r="S17" s="185"/>
      <c r="T17" s="185"/>
      <c r="U17" s="185"/>
      <c r="V17" s="180"/>
      <c r="W17" s="39" t="s">
        <v>219</v>
      </c>
      <c r="X17" s="185" t="s">
        <v>308</v>
      </c>
      <c r="Y17" s="185"/>
      <c r="Z17" s="185"/>
      <c r="AA17" s="185"/>
      <c r="AB17" s="185"/>
    </row>
    <row r="18" spans="1:28" ht="13.5" thickBot="1">
      <c r="A18" s="204"/>
      <c r="B18" s="39" t="s">
        <v>221</v>
      </c>
      <c r="C18" s="38" t="s">
        <v>231</v>
      </c>
      <c r="D18" s="39" t="s">
        <v>223</v>
      </c>
      <c r="E18" s="208"/>
      <c r="F18" s="208"/>
      <c r="G18" s="208"/>
      <c r="H18" s="181"/>
      <c r="I18" s="39" t="s">
        <v>221</v>
      </c>
      <c r="J18" s="38" t="s">
        <v>260</v>
      </c>
      <c r="K18" s="39" t="s">
        <v>223</v>
      </c>
      <c r="L18" s="185" t="s">
        <v>254</v>
      </c>
      <c r="M18" s="185"/>
      <c r="N18" s="185"/>
      <c r="O18" s="181"/>
      <c r="P18" s="39" t="s">
        <v>221</v>
      </c>
      <c r="Q18" s="38" t="s">
        <v>284</v>
      </c>
      <c r="R18" s="39" t="s">
        <v>223</v>
      </c>
      <c r="S18" s="195" t="s">
        <v>285</v>
      </c>
      <c r="T18" s="185"/>
      <c r="U18" s="185"/>
      <c r="V18" s="181"/>
      <c r="W18" s="39" t="s">
        <v>221</v>
      </c>
      <c r="X18" s="38" t="s">
        <v>309</v>
      </c>
      <c r="Y18" s="39" t="s">
        <v>223</v>
      </c>
      <c r="Z18" s="185"/>
      <c r="AA18" s="185"/>
      <c r="AB18" s="185"/>
    </row>
    <row r="19" spans="1:28" ht="13.5" thickBot="1">
      <c r="A19" s="176" t="s">
        <v>232</v>
      </c>
      <c r="B19" s="200"/>
      <c r="C19" s="200"/>
      <c r="D19" s="200"/>
      <c r="E19" s="200"/>
      <c r="F19" s="200"/>
      <c r="G19" s="201"/>
      <c r="H19" s="176" t="s">
        <v>232</v>
      </c>
      <c r="I19" s="177"/>
      <c r="J19" s="177"/>
      <c r="K19" s="177"/>
      <c r="L19" s="177"/>
      <c r="M19" s="177"/>
      <c r="N19" s="178"/>
      <c r="O19" s="176" t="s">
        <v>232</v>
      </c>
      <c r="P19" s="177"/>
      <c r="Q19" s="177"/>
      <c r="R19" s="177"/>
      <c r="S19" s="177"/>
      <c r="T19" s="177"/>
      <c r="U19" s="178"/>
      <c r="V19" s="176" t="s">
        <v>232</v>
      </c>
      <c r="W19" s="177"/>
      <c r="X19" s="177"/>
      <c r="Y19" s="177"/>
      <c r="Z19" s="177"/>
      <c r="AA19" s="177"/>
      <c r="AB19" s="178"/>
    </row>
    <row r="20" spans="1:28" ht="13.5" thickBot="1">
      <c r="A20" s="202"/>
      <c r="B20" s="39" t="s">
        <v>208</v>
      </c>
      <c r="C20" s="205" t="s">
        <v>233</v>
      </c>
      <c r="D20" s="206"/>
      <c r="E20" s="206"/>
      <c r="F20" s="206"/>
      <c r="G20" s="207"/>
      <c r="H20" s="179"/>
      <c r="I20" s="39" t="s">
        <v>208</v>
      </c>
      <c r="J20" s="182" t="s">
        <v>261</v>
      </c>
      <c r="K20" s="183"/>
      <c r="L20" s="183"/>
      <c r="M20" s="183"/>
      <c r="N20" s="184"/>
      <c r="O20" s="179"/>
      <c r="P20" s="39" t="s">
        <v>208</v>
      </c>
      <c r="Q20" s="182" t="s">
        <v>278</v>
      </c>
      <c r="R20" s="183"/>
      <c r="S20" s="183"/>
      <c r="T20" s="183"/>
      <c r="U20" s="184"/>
      <c r="V20" s="179"/>
      <c r="W20" s="39" t="s">
        <v>208</v>
      </c>
      <c r="X20" s="182" t="s">
        <v>278</v>
      </c>
      <c r="Y20" s="183"/>
      <c r="Z20" s="183"/>
      <c r="AA20" s="183"/>
      <c r="AB20" s="184"/>
    </row>
    <row r="21" spans="1:28" ht="13.5" thickBot="1">
      <c r="A21" s="203"/>
      <c r="B21" s="39" t="s">
        <v>210</v>
      </c>
      <c r="C21" s="208" t="s">
        <v>234</v>
      </c>
      <c r="D21" s="208"/>
      <c r="E21" s="208"/>
      <c r="F21" s="208"/>
      <c r="G21" s="208"/>
      <c r="H21" s="180"/>
      <c r="I21" s="39" t="s">
        <v>210</v>
      </c>
      <c r="J21" s="185" t="s">
        <v>262</v>
      </c>
      <c r="K21" s="185"/>
      <c r="L21" s="185"/>
      <c r="M21" s="185"/>
      <c r="N21" s="185"/>
      <c r="O21" s="180"/>
      <c r="P21" s="39" t="s">
        <v>210</v>
      </c>
      <c r="Q21" s="185" t="s">
        <v>286</v>
      </c>
      <c r="R21" s="185"/>
      <c r="S21" s="185"/>
      <c r="T21" s="185"/>
      <c r="U21" s="185"/>
      <c r="V21" s="180"/>
      <c r="W21" s="39" t="s">
        <v>210</v>
      </c>
      <c r="X21" s="185" t="s">
        <v>310</v>
      </c>
      <c r="Y21" s="185"/>
      <c r="Z21" s="185"/>
      <c r="AA21" s="185"/>
      <c r="AB21" s="185"/>
    </row>
    <row r="22" spans="1:28" ht="13.5" thickBot="1">
      <c r="A22" s="203"/>
      <c r="B22" s="39" t="s">
        <v>212</v>
      </c>
      <c r="C22" s="208" t="s">
        <v>235</v>
      </c>
      <c r="D22" s="208"/>
      <c r="E22" s="208"/>
      <c r="F22" s="208"/>
      <c r="G22" s="208"/>
      <c r="H22" s="180"/>
      <c r="I22" s="39" t="s">
        <v>212</v>
      </c>
      <c r="J22" s="185" t="s">
        <v>263</v>
      </c>
      <c r="K22" s="185"/>
      <c r="L22" s="185"/>
      <c r="M22" s="185"/>
      <c r="N22" s="185"/>
      <c r="O22" s="180"/>
      <c r="P22" s="39" t="s">
        <v>212</v>
      </c>
      <c r="Q22" s="185"/>
      <c r="R22" s="185"/>
      <c r="S22" s="185"/>
      <c r="T22" s="185"/>
      <c r="U22" s="185"/>
      <c r="V22" s="180"/>
      <c r="W22" s="39" t="s">
        <v>212</v>
      </c>
      <c r="X22" s="185" t="s">
        <v>311</v>
      </c>
      <c r="Y22" s="185"/>
      <c r="Z22" s="185"/>
      <c r="AA22" s="185"/>
      <c r="AB22" s="185"/>
    </row>
    <row r="23" spans="1:28" ht="13.5" thickBot="1">
      <c r="A23" s="203"/>
      <c r="B23" s="39" t="s">
        <v>214</v>
      </c>
      <c r="C23" s="38" t="s">
        <v>236</v>
      </c>
      <c r="D23" s="39" t="s">
        <v>216</v>
      </c>
      <c r="E23" s="38" t="s">
        <v>217</v>
      </c>
      <c r="F23" s="39" t="s">
        <v>218</v>
      </c>
      <c r="G23" s="38">
        <v>29303</v>
      </c>
      <c r="H23" s="180"/>
      <c r="I23" s="39" t="s">
        <v>214</v>
      </c>
      <c r="J23" s="38" t="s">
        <v>264</v>
      </c>
      <c r="K23" s="39" t="s">
        <v>216</v>
      </c>
      <c r="L23" s="38" t="s">
        <v>265</v>
      </c>
      <c r="M23" s="39" t="s">
        <v>218</v>
      </c>
      <c r="N23" s="38">
        <v>71107</v>
      </c>
      <c r="O23" s="180"/>
      <c r="P23" s="39" t="s">
        <v>214</v>
      </c>
      <c r="Q23" s="38"/>
      <c r="R23" s="39" t="s">
        <v>216</v>
      </c>
      <c r="S23" s="38"/>
      <c r="T23" s="39" t="s">
        <v>218</v>
      </c>
      <c r="U23" s="38"/>
      <c r="V23" s="180"/>
      <c r="W23" s="39" t="s">
        <v>214</v>
      </c>
      <c r="X23" s="38" t="s">
        <v>312</v>
      </c>
      <c r="Y23" s="39" t="s">
        <v>313</v>
      </c>
      <c r="Z23" s="38"/>
      <c r="AA23" s="39">
        <v>12110</v>
      </c>
      <c r="AB23" s="38"/>
    </row>
    <row r="24" spans="1:28" ht="13.5" thickBot="1">
      <c r="A24" s="203"/>
      <c r="B24" s="39" t="s">
        <v>219</v>
      </c>
      <c r="C24" s="208" t="s">
        <v>237</v>
      </c>
      <c r="D24" s="208"/>
      <c r="E24" s="208"/>
      <c r="F24" s="208"/>
      <c r="G24" s="208"/>
      <c r="H24" s="180"/>
      <c r="I24" s="39" t="s">
        <v>219</v>
      </c>
      <c r="J24" s="185" t="s">
        <v>266</v>
      </c>
      <c r="K24" s="185"/>
      <c r="L24" s="185"/>
      <c r="M24" s="185"/>
      <c r="N24" s="185"/>
      <c r="O24" s="180"/>
      <c r="P24" s="39" t="s">
        <v>219</v>
      </c>
      <c r="Q24" s="185" t="s">
        <v>287</v>
      </c>
      <c r="R24" s="185"/>
      <c r="S24" s="185"/>
      <c r="T24" s="185"/>
      <c r="U24" s="185"/>
      <c r="V24" s="180"/>
      <c r="W24" s="39" t="s">
        <v>219</v>
      </c>
      <c r="X24" s="185" t="s">
        <v>314</v>
      </c>
      <c r="Y24" s="185"/>
      <c r="Z24" s="185"/>
      <c r="AA24" s="185"/>
      <c r="AB24" s="185"/>
    </row>
    <row r="25" spans="1:28" ht="13.5" thickBot="1">
      <c r="A25" s="204"/>
      <c r="B25" s="39" t="s">
        <v>221</v>
      </c>
      <c r="C25" s="38" t="s">
        <v>238</v>
      </c>
      <c r="D25" s="39" t="s">
        <v>223</v>
      </c>
      <c r="E25" s="208"/>
      <c r="F25" s="208"/>
      <c r="G25" s="208"/>
      <c r="H25" s="181"/>
      <c r="I25" s="39" t="s">
        <v>221</v>
      </c>
      <c r="J25" s="38" t="s">
        <v>267</v>
      </c>
      <c r="K25" s="39" t="s">
        <v>223</v>
      </c>
      <c r="L25" s="185" t="s">
        <v>254</v>
      </c>
      <c r="M25" s="185"/>
      <c r="N25" s="185"/>
      <c r="O25" s="181"/>
      <c r="P25" s="39" t="s">
        <v>221</v>
      </c>
      <c r="Q25" s="38" t="s">
        <v>288</v>
      </c>
      <c r="R25" s="39" t="s">
        <v>223</v>
      </c>
      <c r="S25" s="195" t="s">
        <v>289</v>
      </c>
      <c r="T25" s="185"/>
      <c r="U25" s="185"/>
      <c r="V25" s="181"/>
      <c r="W25" s="39" t="s">
        <v>221</v>
      </c>
      <c r="X25" s="38" t="s">
        <v>315</v>
      </c>
      <c r="Y25" s="39" t="s">
        <v>223</v>
      </c>
      <c r="Z25" s="185"/>
      <c r="AA25" s="185"/>
      <c r="AB25" s="185"/>
    </row>
    <row r="26" spans="1:28" ht="13.5" thickBot="1">
      <c r="A26" s="197"/>
      <c r="B26" s="198"/>
      <c r="C26" s="198"/>
      <c r="D26" s="198"/>
      <c r="E26" s="198"/>
      <c r="F26" s="198"/>
      <c r="G26" s="199"/>
      <c r="H26" s="173"/>
      <c r="I26" s="174"/>
      <c r="J26" s="174"/>
      <c r="K26" s="174"/>
      <c r="L26" s="174"/>
      <c r="M26" s="174"/>
      <c r="N26" s="175"/>
      <c r="O26" s="173"/>
      <c r="P26" s="174"/>
      <c r="Q26" s="174"/>
      <c r="R26" s="174"/>
      <c r="S26" s="174"/>
      <c r="T26" s="174"/>
      <c r="U26" s="175"/>
      <c r="V26" s="173"/>
      <c r="W26" s="174"/>
      <c r="X26" s="174"/>
      <c r="Y26" s="174"/>
      <c r="Z26" s="174"/>
      <c r="AA26" s="174"/>
      <c r="AB26" s="175"/>
    </row>
  </sheetData>
  <sheetProtection/>
  <mergeCells count="108">
    <mergeCell ref="A5:G5"/>
    <mergeCell ref="A1:G1"/>
    <mergeCell ref="A2:B2"/>
    <mergeCell ref="C2:G2"/>
    <mergeCell ref="A3:G3"/>
    <mergeCell ref="A4:G4"/>
    <mergeCell ref="A6:A11"/>
    <mergeCell ref="C6:G6"/>
    <mergeCell ref="C7:G7"/>
    <mergeCell ref="C8:G8"/>
    <mergeCell ref="C10:G10"/>
    <mergeCell ref="E11:G11"/>
    <mergeCell ref="A12:G12"/>
    <mergeCell ref="A13:A18"/>
    <mergeCell ref="C13:G13"/>
    <mergeCell ref="C14:G14"/>
    <mergeCell ref="C15:G15"/>
    <mergeCell ref="C17:G17"/>
    <mergeCell ref="E18:G18"/>
    <mergeCell ref="A26:G26"/>
    <mergeCell ref="A19:G19"/>
    <mergeCell ref="A20:A25"/>
    <mergeCell ref="C20:G20"/>
    <mergeCell ref="C21:G21"/>
    <mergeCell ref="C22:G22"/>
    <mergeCell ref="C24:G24"/>
    <mergeCell ref="E25:G25"/>
    <mergeCell ref="H1:N1"/>
    <mergeCell ref="H2:I2"/>
    <mergeCell ref="J2:N2"/>
    <mergeCell ref="H3:N3"/>
    <mergeCell ref="H4:N4"/>
    <mergeCell ref="H5:N5"/>
    <mergeCell ref="H6:H11"/>
    <mergeCell ref="J6:N6"/>
    <mergeCell ref="J7:N7"/>
    <mergeCell ref="J8:N8"/>
    <mergeCell ref="J10:N10"/>
    <mergeCell ref="L11:N11"/>
    <mergeCell ref="H12:N12"/>
    <mergeCell ref="H13:H18"/>
    <mergeCell ref="J13:N13"/>
    <mergeCell ref="J14:N14"/>
    <mergeCell ref="J15:N15"/>
    <mergeCell ref="J17:N17"/>
    <mergeCell ref="L18:N18"/>
    <mergeCell ref="H19:N19"/>
    <mergeCell ref="H20:H25"/>
    <mergeCell ref="J20:N20"/>
    <mergeCell ref="J21:N21"/>
    <mergeCell ref="J22:N22"/>
    <mergeCell ref="J24:N24"/>
    <mergeCell ref="L25:N25"/>
    <mergeCell ref="H26:N26"/>
    <mergeCell ref="O1:U1"/>
    <mergeCell ref="O2:P2"/>
    <mergeCell ref="Q2:U2"/>
    <mergeCell ref="O3:U3"/>
    <mergeCell ref="O4:U4"/>
    <mergeCell ref="O5:U5"/>
    <mergeCell ref="O6:O11"/>
    <mergeCell ref="Q6:U6"/>
    <mergeCell ref="Q7:U7"/>
    <mergeCell ref="Q8:U8"/>
    <mergeCell ref="Q10:U10"/>
    <mergeCell ref="S11:U11"/>
    <mergeCell ref="O12:U12"/>
    <mergeCell ref="O13:O18"/>
    <mergeCell ref="Q13:U13"/>
    <mergeCell ref="Q14:U14"/>
    <mergeCell ref="Q15:U15"/>
    <mergeCell ref="Q17:U17"/>
    <mergeCell ref="S18:U18"/>
    <mergeCell ref="O19:U19"/>
    <mergeCell ref="O20:O25"/>
    <mergeCell ref="Q20:U20"/>
    <mergeCell ref="Q21:U21"/>
    <mergeCell ref="Q22:U22"/>
    <mergeCell ref="Q24:U24"/>
    <mergeCell ref="S25:U25"/>
    <mergeCell ref="O26:U26"/>
    <mergeCell ref="V1:AB1"/>
    <mergeCell ref="V2:W2"/>
    <mergeCell ref="X2:AB2"/>
    <mergeCell ref="V3:AB3"/>
    <mergeCell ref="V4:AB4"/>
    <mergeCell ref="V5:AB5"/>
    <mergeCell ref="V6:V11"/>
    <mergeCell ref="X6:AB6"/>
    <mergeCell ref="X7:AB7"/>
    <mergeCell ref="X8:AB8"/>
    <mergeCell ref="X10:AB10"/>
    <mergeCell ref="Z11:AB11"/>
    <mergeCell ref="V12:AB12"/>
    <mergeCell ref="V13:V18"/>
    <mergeCell ref="X13:AB13"/>
    <mergeCell ref="X14:AB14"/>
    <mergeCell ref="X15:AB15"/>
    <mergeCell ref="X17:AB17"/>
    <mergeCell ref="Z18:AB18"/>
    <mergeCell ref="V26:AB26"/>
    <mergeCell ref="V19:AB19"/>
    <mergeCell ref="V20:V25"/>
    <mergeCell ref="X20:AB20"/>
    <mergeCell ref="X21:AB21"/>
    <mergeCell ref="X22:AB22"/>
    <mergeCell ref="X24:AB24"/>
    <mergeCell ref="Z25:AB25"/>
  </mergeCells>
  <hyperlinks>
    <hyperlink ref="S11" r:id="rId1" display="glen.c.dunn@aphis.usda.gov"/>
    <hyperlink ref="S18" r:id="rId2" display="BillS@flightstar.com"/>
    <hyperlink ref="S25" r:id="rId3" display="mtnmort@gmail.com"/>
  </hyperlinks>
  <printOptions/>
  <pageMargins left="0.7" right="0.7" top="0.75" bottom="0.75" header="0.3" footer="0.3"/>
  <pageSetup horizontalDpi="600" verticalDpi="600" orientation="landscape" paperSize="5" r:id="rId4"/>
</worksheet>
</file>

<file path=xl/worksheets/sheet5.xml><?xml version="1.0" encoding="utf-8"?>
<worksheet xmlns="http://schemas.openxmlformats.org/spreadsheetml/2006/main" xmlns:r="http://schemas.openxmlformats.org/officeDocument/2006/relationships">
  <dimension ref="A1:P8"/>
  <sheetViews>
    <sheetView zoomScalePageLayoutView="0" workbookViewId="0" topLeftCell="L1">
      <selection activeCell="M1" sqref="M1:P8"/>
    </sheetView>
  </sheetViews>
  <sheetFormatPr defaultColWidth="9.140625" defaultRowHeight="12.75"/>
  <cols>
    <col min="2" max="2" width="19.7109375" style="0" customWidth="1"/>
    <col min="3" max="3" width="31.7109375" style="0" customWidth="1"/>
    <col min="4" max="4" width="20.57421875" style="0" customWidth="1"/>
    <col min="7" max="7" width="29.57421875" style="0" customWidth="1"/>
    <col min="8" max="8" width="30.140625" style="0" customWidth="1"/>
    <col min="11" max="11" width="41.28125" style="0" customWidth="1"/>
    <col min="12" max="12" width="25.140625" style="0" customWidth="1"/>
    <col min="15" max="15" width="77.57421875" style="0" customWidth="1"/>
    <col min="16" max="16" width="27.00390625" style="0" customWidth="1"/>
  </cols>
  <sheetData>
    <row r="1" spans="1:16" ht="12.75">
      <c r="A1" s="232" t="s">
        <v>239</v>
      </c>
      <c r="B1" s="232"/>
      <c r="C1" s="232"/>
      <c r="D1" s="232"/>
      <c r="E1" s="219" t="s">
        <v>268</v>
      </c>
      <c r="F1" s="219"/>
      <c r="G1" s="219"/>
      <c r="H1" s="219"/>
      <c r="I1" s="219" t="s">
        <v>268</v>
      </c>
      <c r="J1" s="219"/>
      <c r="K1" s="219"/>
      <c r="L1" s="219"/>
      <c r="M1" s="219" t="s">
        <v>268</v>
      </c>
      <c r="N1" s="219"/>
      <c r="O1" s="219"/>
      <c r="P1" s="219"/>
    </row>
    <row r="2" spans="1:16" ht="17.25">
      <c r="A2" s="233" t="s">
        <v>204</v>
      </c>
      <c r="B2" s="233"/>
      <c r="C2" s="234" t="s">
        <v>46</v>
      </c>
      <c r="D2" s="235"/>
      <c r="E2" s="220" t="s">
        <v>204</v>
      </c>
      <c r="F2" s="220"/>
      <c r="G2" s="221" t="s">
        <v>246</v>
      </c>
      <c r="H2" s="222"/>
      <c r="I2" s="220" t="s">
        <v>204</v>
      </c>
      <c r="J2" s="220"/>
      <c r="K2" s="221" t="s">
        <v>290</v>
      </c>
      <c r="L2" s="222"/>
      <c r="M2" s="220" t="s">
        <v>204</v>
      </c>
      <c r="N2" s="220"/>
      <c r="O2" s="221" t="s">
        <v>36</v>
      </c>
      <c r="P2" s="222"/>
    </row>
    <row r="3" spans="1:16" ht="12.75">
      <c r="A3" s="236" t="s">
        <v>240</v>
      </c>
      <c r="B3" s="237"/>
      <c r="C3" s="237"/>
      <c r="D3" s="238"/>
      <c r="E3" s="223" t="s">
        <v>240</v>
      </c>
      <c r="F3" s="224"/>
      <c r="G3" s="224"/>
      <c r="H3" s="225"/>
      <c r="I3" s="223" t="s">
        <v>240</v>
      </c>
      <c r="J3" s="224"/>
      <c r="K3" s="224"/>
      <c r="L3" s="225"/>
      <c r="M3" s="223" t="s">
        <v>240</v>
      </c>
      <c r="N3" s="224"/>
      <c r="O3" s="224"/>
      <c r="P3" s="225"/>
    </row>
    <row r="4" spans="1:16" ht="12.75">
      <c r="A4" s="239" t="s">
        <v>241</v>
      </c>
      <c r="B4" s="240"/>
      <c r="C4" s="240"/>
      <c r="D4" s="40" t="s">
        <v>242</v>
      </c>
      <c r="E4" s="226" t="s">
        <v>241</v>
      </c>
      <c r="F4" s="227"/>
      <c r="G4" s="227"/>
      <c r="H4" s="59" t="s">
        <v>242</v>
      </c>
      <c r="I4" s="226" t="s">
        <v>241</v>
      </c>
      <c r="J4" s="227"/>
      <c r="K4" s="227"/>
      <c r="L4" s="59" t="s">
        <v>242</v>
      </c>
      <c r="M4" s="226" t="s">
        <v>241</v>
      </c>
      <c r="N4" s="227"/>
      <c r="O4" s="227"/>
      <c r="P4" s="59" t="s">
        <v>242</v>
      </c>
    </row>
    <row r="5" spans="1:16" ht="12.75">
      <c r="A5" s="41">
        <v>1</v>
      </c>
      <c r="B5" s="228" t="s">
        <v>243</v>
      </c>
      <c r="C5" s="228"/>
      <c r="D5" s="42">
        <v>5000000</v>
      </c>
      <c r="E5" s="60">
        <v>1</v>
      </c>
      <c r="F5" s="218" t="s">
        <v>243</v>
      </c>
      <c r="G5" s="218"/>
      <c r="H5" s="42">
        <v>100000000</v>
      </c>
      <c r="I5" s="60">
        <v>1</v>
      </c>
      <c r="J5" s="218" t="s">
        <v>243</v>
      </c>
      <c r="K5" s="218"/>
      <c r="L5" s="42">
        <v>20000000</v>
      </c>
      <c r="M5" s="60">
        <v>1</v>
      </c>
      <c r="N5" s="218" t="s">
        <v>243</v>
      </c>
      <c r="O5" s="218"/>
      <c r="P5" s="42">
        <v>10000000</v>
      </c>
    </row>
    <row r="6" spans="1:16" ht="12.75">
      <c r="A6" s="41">
        <v>2</v>
      </c>
      <c r="B6" s="228" t="s">
        <v>244</v>
      </c>
      <c r="C6" s="228"/>
      <c r="D6" s="42">
        <v>5000000</v>
      </c>
      <c r="E6" s="60">
        <v>2</v>
      </c>
      <c r="F6" s="218" t="s">
        <v>244</v>
      </c>
      <c r="G6" s="218"/>
      <c r="H6" s="42">
        <v>100000000</v>
      </c>
      <c r="I6" s="60">
        <v>2</v>
      </c>
      <c r="J6" s="218" t="s">
        <v>244</v>
      </c>
      <c r="K6" s="218"/>
      <c r="L6" s="42">
        <v>20000000</v>
      </c>
      <c r="M6" s="60">
        <v>2</v>
      </c>
      <c r="N6" s="218" t="s">
        <v>244</v>
      </c>
      <c r="O6" s="218"/>
      <c r="P6" s="42">
        <v>10000000</v>
      </c>
    </row>
    <row r="7" spans="1:16" ht="12.75">
      <c r="A7" s="41">
        <v>3</v>
      </c>
      <c r="B7" s="228" t="s">
        <v>245</v>
      </c>
      <c r="C7" s="228"/>
      <c r="D7" s="42">
        <v>10000000</v>
      </c>
      <c r="E7" s="60">
        <v>3</v>
      </c>
      <c r="F7" s="218" t="s">
        <v>245</v>
      </c>
      <c r="G7" s="218"/>
      <c r="H7" s="42">
        <v>100000000</v>
      </c>
      <c r="I7" s="60">
        <v>3</v>
      </c>
      <c r="J7" s="218" t="s">
        <v>245</v>
      </c>
      <c r="K7" s="218"/>
      <c r="L7" s="42">
        <v>20000000</v>
      </c>
      <c r="M7" s="60">
        <v>3</v>
      </c>
      <c r="N7" s="218" t="s">
        <v>245</v>
      </c>
      <c r="O7" s="218"/>
      <c r="P7" s="42">
        <v>10000000</v>
      </c>
    </row>
    <row r="8" spans="1:16" ht="12.75">
      <c r="A8" s="229"/>
      <c r="B8" s="230"/>
      <c r="C8" s="230"/>
      <c r="D8" s="231"/>
      <c r="E8" s="215"/>
      <c r="F8" s="216"/>
      <c r="G8" s="216"/>
      <c r="H8" s="217"/>
      <c r="I8" s="215"/>
      <c r="J8" s="216"/>
      <c r="K8" s="216"/>
      <c r="L8" s="217"/>
      <c r="M8" s="215"/>
      <c r="N8" s="216"/>
      <c r="O8" s="216"/>
      <c r="P8" s="217"/>
    </row>
  </sheetData>
  <sheetProtection/>
  <mergeCells count="36">
    <mergeCell ref="B6:C6"/>
    <mergeCell ref="B7:C7"/>
    <mergeCell ref="A8:D8"/>
    <mergeCell ref="A1:D1"/>
    <mergeCell ref="A2:B2"/>
    <mergeCell ref="C2:D2"/>
    <mergeCell ref="A3:D3"/>
    <mergeCell ref="A4:C4"/>
    <mergeCell ref="B5:C5"/>
    <mergeCell ref="J6:K6"/>
    <mergeCell ref="E1:H1"/>
    <mergeCell ref="E2:F2"/>
    <mergeCell ref="G2:H2"/>
    <mergeCell ref="E3:H3"/>
    <mergeCell ref="E4:G4"/>
    <mergeCell ref="F5:G5"/>
    <mergeCell ref="N7:O7"/>
    <mergeCell ref="F6:G6"/>
    <mergeCell ref="F7:G7"/>
    <mergeCell ref="E8:H8"/>
    <mergeCell ref="I1:L1"/>
    <mergeCell ref="I2:J2"/>
    <mergeCell ref="K2:L2"/>
    <mergeCell ref="I3:L3"/>
    <mergeCell ref="I4:K4"/>
    <mergeCell ref="J5:K5"/>
    <mergeCell ref="M8:P8"/>
    <mergeCell ref="J7:K7"/>
    <mergeCell ref="I8:L8"/>
    <mergeCell ref="M1:P1"/>
    <mergeCell ref="M2:N2"/>
    <mergeCell ref="O2:P2"/>
    <mergeCell ref="M3:P3"/>
    <mergeCell ref="M4:O4"/>
    <mergeCell ref="N5:O5"/>
    <mergeCell ref="N6:O6"/>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James Schurch</cp:lastModifiedBy>
  <cp:lastPrinted>2007-08-08T19:51:24Z</cp:lastPrinted>
  <dcterms:created xsi:type="dcterms:W3CDTF">2007-08-02T15:38:38Z</dcterms:created>
  <dcterms:modified xsi:type="dcterms:W3CDTF">2020-05-28T17:20:42Z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