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4\533-24\"/>
    </mc:Choice>
  </mc:AlternateContent>
  <xr:revisionPtr revIDLastSave="0" documentId="13_ncr:1_{E9712064-8E3A-4982-86A5-BD0BDB0CB925}" xr6:coauthVersionLast="47" xr6:coauthVersionMax="47" xr10:uidLastSave="{00000000-0000-0000-0000-000000000000}"/>
  <bookViews>
    <workbookView xWindow="-22590" yWindow="765" windowWidth="21600" windowHeight="11385" xr2:uid="{00000000-000D-0000-FFFF-FFFF00000000}"/>
  </bookViews>
  <sheets>
    <sheet name="Vendors" sheetId="1" r:id="rId1"/>
    <sheet name="Honda propos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5" i="2" l="1"/>
  <c r="O75" i="2"/>
  <c r="M75" i="2"/>
  <c r="M69" i="2"/>
  <c r="Q69" i="2" s="1"/>
  <c r="O68" i="2"/>
  <c r="M68" i="2"/>
  <c r="Q68" i="2" s="1"/>
  <c r="O67" i="2"/>
  <c r="M67" i="2"/>
  <c r="Q67" i="2" s="1"/>
  <c r="O66" i="2"/>
  <c r="M66" i="2"/>
  <c r="Q66" i="2" s="1"/>
  <c r="M65" i="2"/>
  <c r="O65" i="2" s="1"/>
  <c r="Q65" i="2" s="1"/>
  <c r="Q64" i="2"/>
  <c r="O64" i="2"/>
  <c r="M64" i="2"/>
  <c r="M63" i="2"/>
  <c r="M70" i="2" s="1"/>
  <c r="O59" i="2"/>
  <c r="S58" i="2"/>
  <c r="O57" i="2"/>
  <c r="S57" i="2" s="1"/>
  <c r="O56" i="2"/>
  <c r="S56" i="2" s="1"/>
  <c r="L14" i="2" s="1"/>
  <c r="O55" i="2"/>
  <c r="O54" i="2"/>
  <c r="Q54" i="2" s="1"/>
  <c r="S54" i="2" s="1"/>
  <c r="Q53" i="2"/>
  <c r="O53" i="2"/>
  <c r="S53" i="2" s="1"/>
  <c r="Q52" i="2"/>
  <c r="O52" i="2"/>
  <c r="S52" i="2" s="1"/>
  <c r="Q47" i="2"/>
  <c r="O47" i="2"/>
  <c r="S47" i="2" s="1"/>
  <c r="Q46" i="2"/>
  <c r="O46" i="2"/>
  <c r="S46" i="2" s="1"/>
  <c r="J45" i="2"/>
  <c r="O45" i="2" s="1"/>
  <c r="O44" i="2"/>
  <c r="J43" i="2"/>
  <c r="O43" i="2" s="1"/>
  <c r="Q42" i="2"/>
  <c r="O42" i="2"/>
  <c r="S42" i="2" s="1"/>
  <c r="W42" i="2" s="1"/>
  <c r="J42" i="2"/>
  <c r="Q41" i="2"/>
  <c r="O41" i="2"/>
  <c r="S41" i="2" s="1"/>
  <c r="W41" i="2" s="1"/>
  <c r="S40" i="2"/>
  <c r="W40" i="2" s="1"/>
  <c r="Q40" i="2"/>
  <c r="O40" i="2"/>
  <c r="I79" i="2" s="1"/>
  <c r="M79" i="2" s="1"/>
  <c r="W39" i="2"/>
  <c r="W38" i="2"/>
  <c r="W37" i="2"/>
  <c r="W36" i="2"/>
  <c r="W35" i="2"/>
  <c r="O34" i="2"/>
  <c r="Q33" i="2"/>
  <c r="O33" i="2"/>
  <c r="S33" i="2" s="1"/>
  <c r="Q32" i="2"/>
  <c r="O32" i="2"/>
  <c r="S32" i="2" s="1"/>
  <c r="H31" i="2"/>
  <c r="O31" i="2" s="1"/>
  <c r="Q30" i="2"/>
  <c r="O30" i="2"/>
  <c r="S30" i="2" s="1"/>
  <c r="H30" i="2"/>
  <c r="H29" i="2"/>
  <c r="O29" i="2" s="1"/>
  <c r="O28" i="2"/>
  <c r="H28" i="2"/>
  <c r="O27" i="2"/>
  <c r="Q27" i="2" s="1"/>
  <c r="S27" i="2" s="1"/>
  <c r="O26" i="2"/>
  <c r="O25" i="2"/>
  <c r="L20" i="2"/>
  <c r="U33" i="2" l="1"/>
  <c r="W33" i="2"/>
  <c r="O79" i="2"/>
  <c r="Q45" i="2"/>
  <c r="S45" i="2" s="1"/>
  <c r="M80" i="2"/>
  <c r="Q31" i="2"/>
  <c r="S31" i="2" s="1"/>
  <c r="Q29" i="2"/>
  <c r="S29" i="2"/>
  <c r="S55" i="2"/>
  <c r="S59" i="2" s="1"/>
  <c r="U27" i="2"/>
  <c r="W27" i="2" s="1"/>
  <c r="W32" i="2"/>
  <c r="U32" i="2"/>
  <c r="Q43" i="2"/>
  <c r="S43" i="2" s="1"/>
  <c r="W43" i="2" s="1"/>
  <c r="U30" i="2"/>
  <c r="W30" i="2"/>
  <c r="W46" i="2"/>
  <c r="U46" i="2"/>
  <c r="S25" i="2"/>
  <c r="U47" i="2"/>
  <c r="W47" i="2"/>
  <c r="L15" i="2" s="1"/>
  <c r="Q25" i="2"/>
  <c r="Q28" i="2"/>
  <c r="S28" i="2" s="1"/>
  <c r="O63" i="2"/>
  <c r="O70" i="2" s="1"/>
  <c r="Q34" i="2"/>
  <c r="S34" i="2" s="1"/>
  <c r="Q63" i="2"/>
  <c r="Q70" i="2" s="1"/>
  <c r="Q26" i="2"/>
  <c r="S26" i="2" s="1"/>
  <c r="Q44" i="2"/>
  <c r="S44" i="2" s="1"/>
  <c r="W44" i="2" s="1"/>
  <c r="Q55" i="2"/>
  <c r="Q59" i="2" s="1"/>
  <c r="W34" i="2" l="1"/>
  <c r="U34" i="2"/>
  <c r="U31" i="2"/>
  <c r="W31" i="2"/>
  <c r="U45" i="2"/>
  <c r="W45" i="2"/>
  <c r="U26" i="2"/>
  <c r="W26" i="2"/>
  <c r="W28" i="2"/>
  <c r="U28" i="2"/>
  <c r="U29" i="2"/>
  <c r="W29" i="2" s="1"/>
  <c r="O80" i="2"/>
  <c r="L21" i="2"/>
  <c r="L19" i="2"/>
  <c r="W25" i="2"/>
  <c r="U25" i="2"/>
  <c r="S48" i="2"/>
  <c r="L22" i="2" s="1"/>
  <c r="Q79" i="2"/>
  <c r="L13" i="2" l="1"/>
  <c r="W48" i="2"/>
  <c r="L12" i="2" s="1"/>
  <c r="Q80" i="2"/>
  <c r="L16" i="2"/>
  <c r="L18" i="2"/>
  <c r="L17" i="2" s="1"/>
  <c r="U48" i="2"/>
</calcChain>
</file>

<file path=xl/sharedStrings.xml><?xml version="1.0" encoding="utf-8"?>
<sst xmlns="http://schemas.openxmlformats.org/spreadsheetml/2006/main" count="184" uniqueCount="135">
  <si>
    <t>STATE OF OHIO</t>
  </si>
  <si>
    <t>Director of Transportation</t>
  </si>
  <si>
    <t>Award Date</t>
  </si>
  <si>
    <t>Invitation</t>
  </si>
  <si>
    <t>533-24</t>
  </si>
  <si>
    <t>Opened</t>
  </si>
  <si>
    <t>Location</t>
  </si>
  <si>
    <t>Statewide</t>
  </si>
  <si>
    <t>Commodity</t>
  </si>
  <si>
    <t>Vehicle-Based Roadway Data Pilot Project</t>
  </si>
  <si>
    <t>Threshold</t>
  </si>
  <si>
    <t>Vendor Information</t>
  </si>
  <si>
    <t>Remit to Address</t>
  </si>
  <si>
    <t>Link to Bid</t>
  </si>
  <si>
    <t>American Honda Motor Company, Inc.</t>
  </si>
  <si>
    <t>1919 Torrance Blvd.</t>
  </si>
  <si>
    <t>Torrance, CA 90501</t>
  </si>
  <si>
    <t>Sue Bai</t>
  </si>
  <si>
    <t>248-719-2788</t>
  </si>
  <si>
    <t>sbai@na.honda.com</t>
  </si>
  <si>
    <t>ERNST &amp; YOUNG US LLP</t>
  </si>
  <si>
    <t>Single</t>
  </si>
  <si>
    <t>RFP 533-24 Cost Proposal</t>
  </si>
  <si>
    <t>Project Title</t>
  </si>
  <si>
    <t>Vehicle-based Roadway Data Pilot Project</t>
  </si>
  <si>
    <t>Proposal Date</t>
  </si>
  <si>
    <t>June 15, 2023</t>
  </si>
  <si>
    <t>Lead Organization</t>
  </si>
  <si>
    <t>American Honda Motors, Co., Inc.</t>
  </si>
  <si>
    <t>Principle Investigator (PI)</t>
  </si>
  <si>
    <t>Co-PI</t>
  </si>
  <si>
    <t>Tomoaki Yajikawa</t>
  </si>
  <si>
    <t>Project Duration (in months)</t>
  </si>
  <si>
    <t>Target Project Start Date</t>
  </si>
  <si>
    <t>Auguest 1, 2023</t>
  </si>
  <si>
    <t xml:space="preserve">ODOT Cost </t>
  </si>
  <si>
    <t>Honda portion</t>
  </si>
  <si>
    <t>i-Probe portion</t>
  </si>
  <si>
    <t>Parsons portion</t>
  </si>
  <si>
    <t>University of Cincinnati portion</t>
  </si>
  <si>
    <t>In-Kind Contribution</t>
  </si>
  <si>
    <t>Honda</t>
  </si>
  <si>
    <t>Parsons</t>
  </si>
  <si>
    <t>i-Probe</t>
  </si>
  <si>
    <t>UC</t>
  </si>
  <si>
    <t xml:space="preserve">Total Contract Value </t>
  </si>
  <si>
    <t>Senior Personnel</t>
  </si>
  <si>
    <t>Hourly Rate</t>
  </si>
  <si>
    <t># of Hours</t>
  </si>
  <si>
    <t>man power estimate</t>
  </si>
  <si>
    <t>Fringe Benefits %</t>
  </si>
  <si>
    <t>Wages Subtotal</t>
  </si>
  <si>
    <t>Fringe Benefit Subtotal</t>
  </si>
  <si>
    <t>Contract Value</t>
  </si>
  <si>
    <t>In-kind Contribution</t>
  </si>
  <si>
    <t>ODOT Cost</t>
  </si>
  <si>
    <t>American Honda Motor</t>
  </si>
  <si>
    <t>30% *24 mon</t>
  </si>
  <si>
    <t>15%*24 mon</t>
  </si>
  <si>
    <t>Toshitaka Bo</t>
  </si>
  <si>
    <t>20%*8 mon</t>
  </si>
  <si>
    <t>Honda Motors</t>
  </si>
  <si>
    <t>Yasuo Oishi</t>
  </si>
  <si>
    <t>10% *24 mon</t>
  </si>
  <si>
    <t>Minoru Fukumori</t>
  </si>
  <si>
    <t>Hiroto Mizuseki</t>
  </si>
  <si>
    <t>Honda Research Institute</t>
  </si>
  <si>
    <t>Hidekazu Araki</t>
  </si>
  <si>
    <t>10% * 24 mon</t>
  </si>
  <si>
    <t>Isht Dwivedi</t>
  </si>
  <si>
    <t>30% * 12 mon</t>
  </si>
  <si>
    <t>Rajeev Chhajer</t>
  </si>
  <si>
    <t>10%*12 mon</t>
  </si>
  <si>
    <t>Tony Fontana</t>
  </si>
  <si>
    <t>5%*12 mon</t>
  </si>
  <si>
    <t>Daisuke Oshima</t>
  </si>
  <si>
    <t>10% * 20 mon</t>
  </si>
  <si>
    <t>Akira Iihoshi</t>
  </si>
  <si>
    <t>5% * 20 mon</t>
  </si>
  <si>
    <t>Takashi Kobayashi</t>
  </si>
  <si>
    <t>Nima Bari</t>
  </si>
  <si>
    <t>5% * 8 mon</t>
  </si>
  <si>
    <t>Driver</t>
  </si>
  <si>
    <t>100% * 4 mon</t>
  </si>
  <si>
    <t>University of Cincinnati</t>
  </si>
  <si>
    <t>Munir Nazzal</t>
  </si>
  <si>
    <t>15% * 24 mon</t>
  </si>
  <si>
    <t>Senior Research associate</t>
  </si>
  <si>
    <t>22% * 24 mon</t>
  </si>
  <si>
    <t>Research Assistant</t>
  </si>
  <si>
    <t>50%*24 mon</t>
  </si>
  <si>
    <t>40%*24 mon</t>
  </si>
  <si>
    <t>Jodie Bare</t>
  </si>
  <si>
    <t>Devin Work</t>
  </si>
  <si>
    <t>Sub Total</t>
  </si>
  <si>
    <t>Travel</t>
  </si>
  <si>
    <t>Origin &amp; Destination</t>
  </si>
  <si>
    <t>Purpose</t>
  </si>
  <si>
    <t>Cost per person</t>
  </si>
  <si>
    <t>Number of People</t>
  </si>
  <si>
    <t>Number of Trips</t>
  </si>
  <si>
    <t>Honda LAX --&gt; CMH</t>
  </si>
  <si>
    <t>Meetings, testing</t>
  </si>
  <si>
    <t>Honda DTW --&gt; CMH</t>
  </si>
  <si>
    <t>Honda DTW --&gt; SFO</t>
  </si>
  <si>
    <t>Vehicle integration</t>
  </si>
  <si>
    <t>Honda SFO --&gt; CMH</t>
  </si>
  <si>
    <t>Vehicle integration and testing</t>
  </si>
  <si>
    <t>iProbe Virginia-&gt;district 6 and 10</t>
  </si>
  <si>
    <t>Meetings, data collection driving</t>
  </si>
  <si>
    <t>Parsons Travel</t>
  </si>
  <si>
    <t>Meetings</t>
  </si>
  <si>
    <t>UC travel to Distrcit 6 and 10</t>
  </si>
  <si>
    <t>Supplies &amp; Services</t>
  </si>
  <si>
    <t xml:space="preserve">Supply </t>
  </si>
  <si>
    <t>Unit Cost</t>
  </si>
  <si>
    <t>Quantity</t>
  </si>
  <si>
    <t>HW integration (Honda)</t>
  </si>
  <si>
    <t>Integrate HM, HRI, and UC + aggregation module including HW and SW</t>
  </si>
  <si>
    <t>Data collection (Honda)</t>
  </si>
  <si>
    <t>AI model training and testing</t>
  </si>
  <si>
    <t>Annotation, data synthesis (Honda)</t>
  </si>
  <si>
    <t>Data aggregation module SW development (Honda)</t>
  </si>
  <si>
    <t>Contract (3 months) (Honda)</t>
  </si>
  <si>
    <t>Support AI model and testing</t>
  </si>
  <si>
    <t>Dashboard and cloud server integration</t>
  </si>
  <si>
    <t>Improve Honda dashboard and cloud capability</t>
  </si>
  <si>
    <t>HW integration and calibration (UC)</t>
  </si>
  <si>
    <t>UC system integrationa nd calibration</t>
  </si>
  <si>
    <t>Equipment</t>
  </si>
  <si>
    <t>Indirect Costs</t>
  </si>
  <si>
    <t>Type</t>
  </si>
  <si>
    <t>University fee 26%</t>
  </si>
  <si>
    <t>UC overhead</t>
  </si>
  <si>
    <t>OAKS ID: 0000091911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</si>
</sst>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1" xfId="0" applyFont="1" applyBorder="1"/>
    <xf numFmtId="49" fontId="0" fillId="0" borderId="0" xfId="0" applyNumberForma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1" applyAlignment="1" applyProtection="1">
      <alignment vertical="center"/>
    </xf>
    <xf numFmtId="0" fontId="1" fillId="0" borderId="0" xfId="2" applyAlignment="1">
      <alignment horizontal="center"/>
    </xf>
    <xf numFmtId="0" fontId="1" fillId="0" borderId="0" xfId="2"/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164" fontId="1" fillId="0" borderId="0" xfId="2" applyNumberFormat="1"/>
    <xf numFmtId="164" fontId="13" fillId="2" borderId="7" xfId="2" applyNumberFormat="1" applyFont="1" applyFill="1" applyBorder="1"/>
    <xf numFmtId="0" fontId="13" fillId="0" borderId="0" xfId="2" applyFont="1"/>
    <xf numFmtId="164" fontId="13" fillId="0" borderId="0" xfId="2" applyNumberFormat="1" applyFont="1"/>
    <xf numFmtId="165" fontId="1" fillId="0" borderId="0" xfId="2" applyNumberFormat="1" applyAlignment="1">
      <alignment horizontal="right"/>
    </xf>
    <xf numFmtId="164" fontId="14" fillId="0" borderId="9" xfId="2" applyNumberFormat="1" applyFont="1" applyBorder="1" applyAlignment="1">
      <alignment horizontal="left" indent="3"/>
    </xf>
    <xf numFmtId="0" fontId="14" fillId="0" borderId="0" xfId="2" applyFont="1"/>
    <xf numFmtId="164" fontId="14" fillId="0" borderId="0" xfId="2" applyNumberFormat="1" applyFont="1"/>
    <xf numFmtId="164" fontId="1" fillId="0" borderId="0" xfId="2" applyNumberFormat="1" applyAlignment="1">
      <alignment horizontal="right"/>
    </xf>
    <xf numFmtId="165" fontId="14" fillId="0" borderId="0" xfId="2" applyNumberFormat="1" applyFont="1"/>
    <xf numFmtId="0" fontId="15" fillId="3" borderId="10" xfId="2" applyFont="1" applyFill="1" applyBorder="1" applyAlignment="1">
      <alignment horizontal="left"/>
    </xf>
    <xf numFmtId="0" fontId="16" fillId="3" borderId="11" xfId="2" applyFont="1" applyFill="1" applyBorder="1" applyAlignment="1">
      <alignment horizontal="left" indent="4"/>
    </xf>
    <xf numFmtId="164" fontId="15" fillId="3" borderId="12" xfId="2" applyNumberFormat="1" applyFont="1" applyFill="1" applyBorder="1"/>
    <xf numFmtId="164" fontId="14" fillId="0" borderId="13" xfId="2" applyNumberFormat="1" applyFont="1" applyBorder="1" applyAlignment="1">
      <alignment horizontal="left" indent="3"/>
    </xf>
    <xf numFmtId="164" fontId="17" fillId="4" borderId="16" xfId="2" applyNumberFormat="1" applyFont="1" applyFill="1" applyBorder="1"/>
    <xf numFmtId="0" fontId="17" fillId="0" borderId="0" xfId="2" applyFont="1"/>
    <xf numFmtId="0" fontId="1" fillId="0" borderId="1" xfId="2" applyBorder="1" applyAlignment="1">
      <alignment horizontal="center" wrapText="1"/>
    </xf>
    <xf numFmtId="0" fontId="1" fillId="0" borderId="3" xfId="2" applyBorder="1" applyAlignment="1">
      <alignment horizontal="center"/>
    </xf>
    <xf numFmtId="165" fontId="1" fillId="0" borderId="1" xfId="2" applyNumberFormat="1" applyBorder="1" applyAlignment="1">
      <alignment horizontal="right"/>
    </xf>
    <xf numFmtId="165" fontId="1" fillId="0" borderId="17" xfId="2" applyNumberFormat="1" applyBorder="1" applyAlignment="1">
      <alignment horizontal="right"/>
    </xf>
    <xf numFmtId="0" fontId="1" fillId="0" borderId="0" xfId="2" applyAlignment="1">
      <alignment horizontal="right"/>
    </xf>
    <xf numFmtId="165" fontId="12" fillId="6" borderId="1" xfId="2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1" fillId="0" borderId="2" xfId="2" applyBorder="1" applyAlignment="1">
      <alignment horizontal="left"/>
    </xf>
    <xf numFmtId="0" fontId="1" fillId="0" borderId="3" xfId="2" applyBorder="1" applyAlignment="1">
      <alignment horizontal="left"/>
    </xf>
    <xf numFmtId="0" fontId="1" fillId="0" borderId="4" xfId="2" applyBorder="1" applyAlignment="1">
      <alignment horizontal="left"/>
    </xf>
    <xf numFmtId="0" fontId="1" fillId="0" borderId="1" xfId="2" applyBorder="1" applyAlignment="1">
      <alignment horizontal="left"/>
    </xf>
    <xf numFmtId="0" fontId="13" fillId="2" borderId="5" xfId="2" applyFont="1" applyFill="1" applyBorder="1" applyAlignment="1">
      <alignment horizontal="left"/>
    </xf>
    <xf numFmtId="0" fontId="13" fillId="2" borderId="6" xfId="2" applyFont="1" applyFill="1" applyBorder="1" applyAlignment="1">
      <alignment horizontal="left"/>
    </xf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49" fontId="1" fillId="0" borderId="1" xfId="2" applyNumberFormat="1" applyBorder="1" applyAlignment="1">
      <alignment horizontal="left"/>
    </xf>
    <xf numFmtId="0" fontId="14" fillId="0" borderId="8" xfId="2" applyFont="1" applyBorder="1" applyAlignment="1">
      <alignment horizontal="left" indent="4"/>
    </xf>
    <xf numFmtId="0" fontId="14" fillId="0" borderId="0" xfId="2" applyFont="1" applyAlignment="1">
      <alignment horizontal="left" indent="4"/>
    </xf>
    <xf numFmtId="0" fontId="17" fillId="4" borderId="14" xfId="2" applyFont="1" applyFill="1" applyBorder="1" applyAlignment="1">
      <alignment horizontal="left"/>
    </xf>
    <xf numFmtId="0" fontId="17" fillId="4" borderId="15" xfId="2" applyFont="1" applyFill="1" applyBorder="1" applyAlignment="1">
      <alignment horizontal="left"/>
    </xf>
    <xf numFmtId="0" fontId="1" fillId="0" borderId="1" xfId="2" applyBorder="1" applyAlignment="1">
      <alignment horizontal="center" wrapText="1"/>
    </xf>
    <xf numFmtId="0" fontId="1" fillId="0" borderId="1" xfId="2" applyBorder="1" applyAlignment="1">
      <alignment horizontal="center" vertical="center"/>
    </xf>
    <xf numFmtId="165" fontId="1" fillId="0" borderId="2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4" xfId="2" applyBorder="1" applyAlignment="1">
      <alignment horizontal="center"/>
    </xf>
    <xf numFmtId="10" fontId="1" fillId="0" borderId="2" xfId="2" applyNumberFormat="1" applyBorder="1" applyAlignment="1">
      <alignment horizontal="center"/>
    </xf>
    <xf numFmtId="10" fontId="1" fillId="0" borderId="4" xfId="2" applyNumberFormat="1" applyBorder="1" applyAlignment="1">
      <alignment horizontal="center"/>
    </xf>
    <xf numFmtId="165" fontId="1" fillId="0" borderId="1" xfId="2" applyNumberFormat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1" xfId="2" applyBorder="1" applyAlignment="1">
      <alignment horizontal="center" vertical="center" wrapText="1"/>
    </xf>
    <xf numFmtId="0" fontId="1" fillId="0" borderId="2" xfId="2" applyBorder="1" applyAlignment="1">
      <alignment horizontal="right"/>
    </xf>
    <xf numFmtId="165" fontId="1" fillId="0" borderId="2" xfId="2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8" fillId="0" borderId="2" xfId="2" applyNumberFormat="1" applyFont="1" applyBorder="1" applyAlignment="1">
      <alignment horizontal="center"/>
    </xf>
    <xf numFmtId="165" fontId="18" fillId="0" borderId="4" xfId="2" applyNumberFormat="1" applyFont="1" applyBorder="1" applyAlignment="1">
      <alignment horizontal="center"/>
    </xf>
    <xf numFmtId="44" fontId="0" fillId="5" borderId="1" xfId="3" applyFont="1" applyFill="1" applyBorder="1" applyAlignment="1">
      <alignment horizontal="right"/>
    </xf>
    <xf numFmtId="0" fontId="1" fillId="4" borderId="1" xfId="2" applyFill="1" applyBorder="1" applyAlignment="1">
      <alignment horizontal="center"/>
    </xf>
    <xf numFmtId="0" fontId="1" fillId="4" borderId="2" xfId="2" applyFill="1" applyBorder="1" applyAlignment="1">
      <alignment horizontal="center"/>
    </xf>
    <xf numFmtId="0" fontId="1" fillId="4" borderId="4" xfId="2" applyFill="1" applyBorder="1" applyAlignment="1">
      <alignment horizontal="center"/>
    </xf>
    <xf numFmtId="0" fontId="1" fillId="7" borderId="18" xfId="2" applyFill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18" xfId="2" applyNumberFormat="1" applyBorder="1" applyAlignment="1">
      <alignment horizontal="right"/>
    </xf>
    <xf numFmtId="9" fontId="1" fillId="0" borderId="18" xfId="2" applyNumberFormat="1" applyBorder="1" applyAlignment="1">
      <alignment horizontal="right"/>
    </xf>
    <xf numFmtId="0" fontId="1" fillId="0" borderId="18" xfId="2" applyBorder="1" applyAlignment="1">
      <alignment horizontal="right"/>
    </xf>
    <xf numFmtId="0" fontId="18" fillId="0" borderId="1" xfId="2" applyFont="1" applyBorder="1" applyAlignment="1">
      <alignment horizontal="center"/>
    </xf>
    <xf numFmtId="0" fontId="1" fillId="0" borderId="17" xfId="2" applyBorder="1" applyAlignment="1">
      <alignment horizontal="center"/>
    </xf>
    <xf numFmtId="165" fontId="1" fillId="0" borderId="17" xfId="2" applyNumberFormat="1" applyBorder="1" applyAlignment="1">
      <alignment horizontal="right"/>
    </xf>
    <xf numFmtId="0" fontId="1" fillId="0" borderId="17" xfId="2" applyBorder="1" applyAlignment="1">
      <alignment horizontal="right"/>
    </xf>
    <xf numFmtId="0" fontId="1" fillId="0" borderId="19" xfId="2" applyBorder="1" applyAlignment="1">
      <alignment horizontal="right"/>
    </xf>
    <xf numFmtId="165" fontId="1" fillId="5" borderId="20" xfId="2" applyNumberFormat="1" applyFill="1" applyBorder="1" applyAlignment="1">
      <alignment horizontal="right"/>
    </xf>
    <xf numFmtId="0" fontId="1" fillId="5" borderId="21" xfId="2" applyFill="1" applyBorder="1" applyAlignment="1">
      <alignment horizontal="right"/>
    </xf>
    <xf numFmtId="165" fontId="12" fillId="6" borderId="18" xfId="2" applyNumberFormat="1" applyFont="1" applyFill="1" applyBorder="1" applyAlignment="1">
      <alignment horizontal="right"/>
    </xf>
    <xf numFmtId="0" fontId="12" fillId="6" borderId="18" xfId="2" applyFont="1" applyFill="1" applyBorder="1" applyAlignment="1">
      <alignment horizontal="right"/>
    </xf>
    <xf numFmtId="0" fontId="1" fillId="0" borderId="1" xfId="2" applyBorder="1" applyAlignment="1">
      <alignment horizontal="left" wrapText="1"/>
    </xf>
    <xf numFmtId="0" fontId="1" fillId="0" borderId="2" xfId="2" applyBorder="1" applyAlignment="1">
      <alignment horizontal="left" wrapText="1"/>
    </xf>
    <xf numFmtId="0" fontId="1" fillId="0" borderId="3" xfId="2" applyBorder="1" applyAlignment="1">
      <alignment horizontal="left" wrapText="1"/>
    </xf>
    <xf numFmtId="0" fontId="1" fillId="0" borderId="4" xfId="2" applyBorder="1" applyAlignment="1">
      <alignment horizontal="left" wrapText="1"/>
    </xf>
    <xf numFmtId="165" fontId="12" fillId="0" borderId="22" xfId="2" applyNumberFormat="1" applyFont="1" applyBorder="1" applyAlignment="1">
      <alignment horizontal="right"/>
    </xf>
    <xf numFmtId="0" fontId="12" fillId="0" borderId="23" xfId="2" applyFont="1" applyBorder="1" applyAlignment="1">
      <alignment horizontal="right"/>
    </xf>
    <xf numFmtId="165" fontId="1" fillId="0" borderId="20" xfId="2" applyNumberFormat="1" applyBorder="1" applyAlignment="1">
      <alignment horizontal="right"/>
    </xf>
    <xf numFmtId="0" fontId="1" fillId="0" borderId="21" xfId="2" applyBorder="1" applyAlignment="1">
      <alignment horizontal="right"/>
    </xf>
    <xf numFmtId="165" fontId="1" fillId="5" borderId="18" xfId="2" applyNumberFormat="1" applyFill="1" applyBorder="1" applyAlignment="1">
      <alignment horizontal="right"/>
    </xf>
    <xf numFmtId="9" fontId="1" fillId="5" borderId="18" xfId="2" applyNumberFormat="1" applyFill="1" applyBorder="1" applyAlignment="1">
      <alignment horizontal="right"/>
    </xf>
    <xf numFmtId="165" fontId="1" fillId="0" borderId="24" xfId="2" applyNumberFormat="1" applyBorder="1" applyAlignment="1">
      <alignment horizontal="right"/>
    </xf>
    <xf numFmtId="165" fontId="1" fillId="0" borderId="21" xfId="2" applyNumberFormat="1" applyBorder="1" applyAlignment="1">
      <alignment horizontal="right"/>
    </xf>
  </cellXfs>
  <cellStyles count="4">
    <cellStyle name="Currency 2" xfId="3" xr:uid="{7E820407-719C-44DF-9427-A18D2F1C49B4}"/>
    <cellStyle name="Hyperlink" xfId="1" builtinId="8"/>
    <cellStyle name="Normal" xfId="0" builtinId="0"/>
    <cellStyle name="Normal 2" xfId="2" xr:uid="{04C1877A-B609-4C5B-9A4A-DBFA25868E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t.state.oh.us/Divisions/ContractAdmin/Contracts/PurchDocs/533-24/AmerHondMoto01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3" workbookViewId="0">
      <selection activeCell="A19" sqref="A19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6" x14ac:dyDescent="0.2">
      <c r="A1" s="40"/>
      <c r="B1" s="40"/>
      <c r="C1" s="41" t="s">
        <v>0</v>
      </c>
      <c r="D1" s="41"/>
      <c r="E1" s="41"/>
      <c r="F1" s="41"/>
    </row>
    <row r="2" spans="1:6" x14ac:dyDescent="0.2">
      <c r="A2" s="40"/>
      <c r="B2" s="40"/>
      <c r="C2" s="40"/>
      <c r="D2" s="40"/>
      <c r="E2" s="40"/>
      <c r="F2" s="40"/>
    </row>
    <row r="3" spans="1:6" x14ac:dyDescent="0.2">
      <c r="A3" s="40"/>
      <c r="B3" s="40"/>
      <c r="C3" s="40"/>
      <c r="D3" s="40"/>
      <c r="E3" s="40"/>
      <c r="F3" s="40"/>
    </row>
    <row r="4" spans="1:6" x14ac:dyDescent="0.2">
      <c r="A4" s="40"/>
      <c r="B4" s="40"/>
      <c r="C4" s="40"/>
      <c r="D4" s="40"/>
      <c r="E4" s="40"/>
      <c r="F4" s="40"/>
    </row>
    <row r="5" spans="1:6" x14ac:dyDescent="0.2">
      <c r="A5" s="40"/>
      <c r="B5" s="40"/>
      <c r="C5" s="42" t="s">
        <v>1</v>
      </c>
      <c r="D5" s="42"/>
      <c r="E5" s="42"/>
      <c r="F5" s="42"/>
    </row>
    <row r="6" spans="1:6" x14ac:dyDescent="0.2">
      <c r="A6" s="40"/>
      <c r="B6" s="40"/>
      <c r="C6" s="40"/>
      <c r="D6" s="40"/>
      <c r="E6" s="40"/>
      <c r="F6" s="1" t="s">
        <v>2</v>
      </c>
    </row>
    <row r="7" spans="1:6" x14ac:dyDescent="0.2">
      <c r="A7"/>
      <c r="B7" s="3" t="s">
        <v>3</v>
      </c>
      <c r="C7" s="4" t="s">
        <v>4</v>
      </c>
      <c r="D7" s="4" t="s">
        <v>21</v>
      </c>
    </row>
    <row r="8" spans="1:6" x14ac:dyDescent="0.2">
      <c r="A8"/>
      <c r="B8" s="5" t="s">
        <v>5</v>
      </c>
      <c r="C8" s="6">
        <v>45099</v>
      </c>
    </row>
    <row r="9" spans="1:6" x14ac:dyDescent="0.2">
      <c r="A9"/>
      <c r="B9" s="5" t="s">
        <v>6</v>
      </c>
      <c r="C9" s="7" t="s">
        <v>7</v>
      </c>
    </row>
    <row r="10" spans="1:6" x14ac:dyDescent="0.2">
      <c r="A10"/>
      <c r="B10" s="5" t="s">
        <v>8</v>
      </c>
      <c r="C10" s="7" t="s">
        <v>9</v>
      </c>
    </row>
    <row r="11" spans="1:6" x14ac:dyDescent="0.2">
      <c r="A11"/>
      <c r="B11" s="8" t="s">
        <v>10</v>
      </c>
    </row>
    <row r="12" spans="1:6" x14ac:dyDescent="0.2">
      <c r="A12"/>
      <c r="B12" s="9" t="s">
        <v>4</v>
      </c>
    </row>
    <row r="13" spans="1:6" x14ac:dyDescent="0.2">
      <c r="A13" s="5" t="s">
        <v>11</v>
      </c>
      <c r="B13" s="5" t="s">
        <v>12</v>
      </c>
      <c r="C13" s="5" t="s">
        <v>13</v>
      </c>
    </row>
    <row r="14" spans="1:6" x14ac:dyDescent="0.2">
      <c r="A14" s="7" t="s">
        <v>14</v>
      </c>
      <c r="B14" s="10" t="s">
        <v>14</v>
      </c>
      <c r="C14" s="11" t="s">
        <v>14</v>
      </c>
    </row>
    <row r="15" spans="1:6" x14ac:dyDescent="0.2">
      <c r="A15" s="7" t="s">
        <v>15</v>
      </c>
      <c r="B15" s="7" t="s">
        <v>15</v>
      </c>
    </row>
    <row r="16" spans="1:6" x14ac:dyDescent="0.2">
      <c r="A16" s="7" t="s">
        <v>16</v>
      </c>
      <c r="B16" s="7" t="s">
        <v>16</v>
      </c>
    </row>
    <row r="17" spans="1:2" x14ac:dyDescent="0.2">
      <c r="A17" s="7" t="s">
        <v>17</v>
      </c>
      <c r="B17" s="7" t="s">
        <v>17</v>
      </c>
    </row>
    <row r="18" spans="1:2" x14ac:dyDescent="0.2">
      <c r="A18" s="7" t="s">
        <v>18</v>
      </c>
      <c r="B18" s="7" t="s">
        <v>18</v>
      </c>
    </row>
    <row r="19" spans="1:2" x14ac:dyDescent="0.2">
      <c r="A19" s="7" t="s">
        <v>134</v>
      </c>
    </row>
    <row r="20" spans="1:2" x14ac:dyDescent="0.2">
      <c r="A20" s="7" t="s">
        <v>19</v>
      </c>
    </row>
    <row r="21" spans="1:2" x14ac:dyDescent="0.2">
      <c r="A21"/>
      <c r="B21" s="10" t="s">
        <v>20</v>
      </c>
    </row>
  </sheetData>
  <mergeCells count="5">
    <mergeCell ref="A1:B6"/>
    <mergeCell ref="C1:F1"/>
    <mergeCell ref="C2:F4"/>
    <mergeCell ref="C5:F5"/>
    <mergeCell ref="C6:E6"/>
  </mergeCells>
  <phoneticPr fontId="0" type="noConversion"/>
  <hyperlinks>
    <hyperlink ref="C14" r:id="rId1" display="http://www.dot.state.oh.us/Divisions/ContractAdmin/Contracts/PurchDocs/533-24/AmerHondMoto01/" xr:uid="{00000000-0004-0000-0000-000000000000}"/>
  </hyperlinks>
  <pageMargins left="0.25" right="0.25" top="1" bottom="1" header="0.5" footer="0.5"/>
  <pageSetup orientation="landscape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2A24-764B-4D77-948B-C88C6CF1228A}">
  <dimension ref="B2:X80"/>
  <sheetViews>
    <sheetView zoomScale="55" zoomScaleNormal="55" workbookViewId="0">
      <selection activeCell="O14" sqref="O14"/>
    </sheetView>
  </sheetViews>
  <sheetFormatPr defaultRowHeight="15" x14ac:dyDescent="0.25"/>
  <cols>
    <col min="1" max="1" width="2.7109375" style="13" customWidth="1"/>
    <col min="2" max="9" width="9.140625" style="13"/>
    <col min="10" max="10" width="9.42578125" style="13" customWidth="1"/>
    <col min="11" max="11" width="9.140625" style="13"/>
    <col min="12" max="12" width="18" style="13" bestFit="1" customWidth="1"/>
    <col min="13" max="13" width="22.28515625" style="13" customWidth="1"/>
    <col min="14" max="14" width="9.140625" style="13"/>
    <col min="15" max="15" width="20.7109375" style="13" customWidth="1"/>
    <col min="16" max="18" width="9.140625" style="13"/>
    <col min="19" max="19" width="9.85546875" style="13" bestFit="1" customWidth="1"/>
    <col min="20" max="20" width="9.140625" style="13"/>
    <col min="21" max="21" width="9.85546875" style="13" bestFit="1" customWidth="1"/>
    <col min="22" max="22" width="9.140625" style="13"/>
    <col min="23" max="23" width="16.5703125" style="13" bestFit="1" customWidth="1"/>
    <col min="24" max="16384" width="9.140625" style="13"/>
  </cols>
  <sheetData>
    <row r="2" spans="2:15" x14ac:dyDescent="0.25">
      <c r="B2" s="49" t="s">
        <v>22</v>
      </c>
      <c r="C2" s="49"/>
      <c r="D2" s="49"/>
      <c r="E2" s="49"/>
      <c r="F2" s="12"/>
    </row>
    <row r="3" spans="2:15" x14ac:dyDescent="0.25">
      <c r="E3" s="14"/>
      <c r="F3" s="14"/>
    </row>
    <row r="4" spans="2:15" x14ac:dyDescent="0.25">
      <c r="B4" s="50" t="s">
        <v>23</v>
      </c>
      <c r="C4" s="50"/>
      <c r="D4" s="50"/>
      <c r="E4" s="46" t="s">
        <v>24</v>
      </c>
      <c r="F4" s="46"/>
      <c r="G4" s="46"/>
      <c r="H4" s="46"/>
      <c r="I4" s="46"/>
      <c r="J4" s="46"/>
    </row>
    <row r="5" spans="2:15" x14ac:dyDescent="0.25">
      <c r="B5" s="50" t="s">
        <v>25</v>
      </c>
      <c r="C5" s="50"/>
      <c r="D5" s="50"/>
      <c r="E5" s="51" t="s">
        <v>26</v>
      </c>
      <c r="F5" s="51"/>
      <c r="G5" s="51"/>
      <c r="H5" s="51"/>
      <c r="I5" s="51"/>
      <c r="J5" s="51"/>
    </row>
    <row r="6" spans="2:15" x14ac:dyDescent="0.25">
      <c r="E6" s="14"/>
      <c r="F6" s="14"/>
    </row>
    <row r="7" spans="2:15" x14ac:dyDescent="0.25">
      <c r="B7" s="43" t="s">
        <v>27</v>
      </c>
      <c r="C7" s="44"/>
      <c r="D7" s="45"/>
      <c r="E7" s="46" t="s">
        <v>28</v>
      </c>
      <c r="F7" s="46"/>
      <c r="G7" s="46"/>
      <c r="H7" s="46"/>
      <c r="I7" s="46"/>
      <c r="J7" s="46"/>
    </row>
    <row r="8" spans="2:15" x14ac:dyDescent="0.25">
      <c r="B8" s="43" t="s">
        <v>29</v>
      </c>
      <c r="C8" s="44"/>
      <c r="D8" s="45"/>
      <c r="E8" s="46" t="s">
        <v>17</v>
      </c>
      <c r="F8" s="46"/>
      <c r="G8" s="46"/>
      <c r="H8" s="46"/>
      <c r="I8" s="46"/>
      <c r="J8" s="46"/>
    </row>
    <row r="9" spans="2:15" x14ac:dyDescent="0.25">
      <c r="B9" s="43" t="s">
        <v>30</v>
      </c>
      <c r="C9" s="44"/>
      <c r="D9" s="45"/>
      <c r="E9" s="46" t="s">
        <v>31</v>
      </c>
      <c r="F9" s="46"/>
      <c r="G9" s="46"/>
      <c r="H9" s="46"/>
      <c r="I9" s="46"/>
      <c r="J9" s="46"/>
    </row>
    <row r="10" spans="2:15" x14ac:dyDescent="0.25">
      <c r="E10" s="14"/>
      <c r="F10" s="14"/>
    </row>
    <row r="11" spans="2:15" ht="15.75" thickBot="1" x14ac:dyDescent="0.3">
      <c r="B11" s="17" t="s">
        <v>32</v>
      </c>
      <c r="C11" s="17"/>
      <c r="D11" s="17"/>
      <c r="E11" s="46">
        <v>24</v>
      </c>
      <c r="F11" s="46"/>
      <c r="N11" s="18"/>
    </row>
    <row r="12" spans="2:15" ht="21.75" thickBot="1" x14ac:dyDescent="0.4">
      <c r="B12" s="17" t="s">
        <v>33</v>
      </c>
      <c r="C12" s="17"/>
      <c r="D12" s="17"/>
      <c r="E12" s="16" t="s">
        <v>34</v>
      </c>
      <c r="F12" s="16"/>
      <c r="H12" s="47" t="s">
        <v>35</v>
      </c>
      <c r="I12" s="48"/>
      <c r="J12" s="48"/>
      <c r="K12" s="48"/>
      <c r="L12" s="19">
        <f>W48+S59+Q70+Q75+Q80</f>
        <v>709822.07576914423</v>
      </c>
      <c r="M12" s="20"/>
      <c r="N12" s="21"/>
      <c r="O12" s="22"/>
    </row>
    <row r="13" spans="2:15" x14ac:dyDescent="0.25">
      <c r="E13" s="14"/>
      <c r="F13" s="14"/>
      <c r="H13" s="52" t="s">
        <v>36</v>
      </c>
      <c r="I13" s="53"/>
      <c r="J13" s="53"/>
      <c r="K13" s="53"/>
      <c r="L13" s="23">
        <f>SUM(W25:W34) + SUM(S52:S55) + SUM(Q63:Q68)</f>
        <v>0</v>
      </c>
      <c r="M13" s="24"/>
      <c r="N13" s="25"/>
      <c r="O13" s="26"/>
    </row>
    <row r="14" spans="2:15" x14ac:dyDescent="0.25">
      <c r="E14" s="14"/>
      <c r="F14" s="14"/>
      <c r="H14" s="52" t="s">
        <v>37</v>
      </c>
      <c r="I14" s="53"/>
      <c r="J14" s="53"/>
      <c r="K14" s="53"/>
      <c r="L14" s="23">
        <f>SUM(W35:W39)+S56</f>
        <v>142600</v>
      </c>
      <c r="M14" s="27"/>
      <c r="N14" s="25"/>
      <c r="O14" s="22"/>
    </row>
    <row r="15" spans="2:15" x14ac:dyDescent="0.25">
      <c r="E15" s="14"/>
      <c r="F15" s="14"/>
      <c r="H15" s="52" t="s">
        <v>38</v>
      </c>
      <c r="I15" s="53"/>
      <c r="J15" s="53"/>
      <c r="K15" s="53"/>
      <c r="L15" s="23">
        <f>SUM(W46:W47)+S57</f>
        <v>142000</v>
      </c>
      <c r="M15" s="24"/>
      <c r="N15" s="25"/>
      <c r="O15" s="22"/>
    </row>
    <row r="16" spans="2:15" ht="15.75" thickBot="1" x14ac:dyDescent="0.3">
      <c r="E16" s="14"/>
      <c r="F16" s="14"/>
      <c r="H16" s="52" t="s">
        <v>39</v>
      </c>
      <c r="I16" s="53"/>
      <c r="J16" s="53"/>
      <c r="K16" s="53"/>
      <c r="L16" s="23">
        <f>SUM(W40:W45) + S58+Q69+Q79</f>
        <v>425222.07576914423</v>
      </c>
      <c r="M16" s="24"/>
      <c r="N16" s="25"/>
      <c r="O16" s="22"/>
    </row>
    <row r="17" spans="2:23" ht="16.5" thickBot="1" x14ac:dyDescent="0.3">
      <c r="E17" s="14"/>
      <c r="F17" s="14"/>
      <c r="H17" s="28" t="s">
        <v>40</v>
      </c>
      <c r="I17" s="29"/>
      <c r="J17" s="29"/>
      <c r="K17" s="29"/>
      <c r="L17" s="30">
        <f>SUM(L18:L21)</f>
        <v>2134645.0784</v>
      </c>
      <c r="M17" s="24"/>
      <c r="N17" s="25"/>
      <c r="O17" s="26"/>
    </row>
    <row r="18" spans="2:23" x14ac:dyDescent="0.25">
      <c r="E18" s="14"/>
      <c r="F18" s="14"/>
      <c r="H18" s="52" t="s">
        <v>41</v>
      </c>
      <c r="I18" s="53"/>
      <c r="J18" s="53"/>
      <c r="K18" s="53"/>
      <c r="L18" s="23">
        <f>SUM(U25:V34)+SUM(Q52:R55)+SUM(O63:P68)</f>
        <v>1880998</v>
      </c>
      <c r="O18" s="22"/>
    </row>
    <row r="19" spans="2:23" x14ac:dyDescent="0.25">
      <c r="E19" s="14"/>
      <c r="F19" s="14"/>
      <c r="H19" s="52" t="s">
        <v>42</v>
      </c>
      <c r="I19" s="53"/>
      <c r="J19" s="53"/>
      <c r="K19" s="53"/>
      <c r="L19" s="23">
        <f>SUM(U46:U47)</f>
        <v>138000</v>
      </c>
      <c r="N19" s="18"/>
      <c r="O19" s="22"/>
    </row>
    <row r="20" spans="2:23" x14ac:dyDescent="0.25">
      <c r="E20" s="14"/>
      <c r="F20" s="14"/>
      <c r="H20" s="52" t="s">
        <v>43</v>
      </c>
      <c r="I20" s="53"/>
      <c r="J20" s="53"/>
      <c r="K20" s="53"/>
      <c r="L20" s="23">
        <f>SUM(U35:V39)</f>
        <v>39750</v>
      </c>
      <c r="N20" s="18"/>
      <c r="O20" s="22"/>
    </row>
    <row r="21" spans="2:23" ht="15.75" thickBot="1" x14ac:dyDescent="0.3">
      <c r="E21" s="14"/>
      <c r="F21" s="14"/>
      <c r="H21" s="52" t="s">
        <v>44</v>
      </c>
      <c r="I21" s="53"/>
      <c r="J21" s="53"/>
      <c r="K21" s="53"/>
      <c r="L21" s="31">
        <f xml:space="preserve"> SUM(U40:V45)+O79</f>
        <v>75897.078400000013</v>
      </c>
      <c r="N21" s="18"/>
      <c r="O21" s="22"/>
    </row>
    <row r="22" spans="2:23" ht="16.5" thickBot="1" x14ac:dyDescent="0.3">
      <c r="E22" s="14"/>
      <c r="F22" s="14"/>
      <c r="H22" s="54" t="s">
        <v>45</v>
      </c>
      <c r="I22" s="55"/>
      <c r="J22" s="55"/>
      <c r="K22" s="55"/>
      <c r="L22" s="32">
        <f>S48+O59+M70+M75+M80</f>
        <v>2844467.1541691446</v>
      </c>
      <c r="M22" s="33"/>
      <c r="O22" s="22"/>
    </row>
    <row r="23" spans="2:23" x14ac:dyDescent="0.25">
      <c r="E23" s="14"/>
      <c r="F23" s="14"/>
    </row>
    <row r="24" spans="2:23" ht="30.95" customHeight="1" x14ac:dyDescent="0.25">
      <c r="B24" s="13" t="s">
        <v>46</v>
      </c>
      <c r="E24" s="14"/>
      <c r="F24" s="14"/>
      <c r="H24" s="50" t="s">
        <v>47</v>
      </c>
      <c r="I24" s="50"/>
      <c r="J24" s="50" t="s">
        <v>48</v>
      </c>
      <c r="K24" s="50"/>
      <c r="L24" s="34" t="s">
        <v>49</v>
      </c>
      <c r="M24" s="50" t="s">
        <v>50</v>
      </c>
      <c r="N24" s="50"/>
      <c r="O24" s="50" t="s">
        <v>51</v>
      </c>
      <c r="P24" s="50"/>
      <c r="Q24" s="56" t="s">
        <v>52</v>
      </c>
      <c r="R24" s="56"/>
      <c r="S24" s="50" t="s">
        <v>53</v>
      </c>
      <c r="T24" s="50"/>
      <c r="U24" s="17" t="s">
        <v>54</v>
      </c>
      <c r="V24" s="17"/>
      <c r="W24" s="15" t="s">
        <v>55</v>
      </c>
    </row>
    <row r="25" spans="2:23" ht="14.45" customHeight="1" x14ac:dyDescent="0.25">
      <c r="B25" s="57" t="s">
        <v>56</v>
      </c>
      <c r="C25" s="57"/>
      <c r="D25" s="57"/>
      <c r="E25" s="46" t="s">
        <v>17</v>
      </c>
      <c r="F25" s="46"/>
      <c r="G25" s="46"/>
      <c r="H25" s="58">
        <v>175</v>
      </c>
      <c r="I25" s="59"/>
      <c r="J25" s="60">
        <v>1200</v>
      </c>
      <c r="K25" s="61"/>
      <c r="L25" s="35" t="s">
        <v>57</v>
      </c>
      <c r="M25" s="62">
        <v>0</v>
      </c>
      <c r="N25" s="63"/>
      <c r="O25" s="64">
        <f t="shared" ref="O25:O34" si="0">H25*J25</f>
        <v>210000</v>
      </c>
      <c r="P25" s="65"/>
      <c r="Q25" s="64">
        <f t="shared" ref="Q25:Q34" si="1">O25*M25</f>
        <v>0</v>
      </c>
      <c r="R25" s="65"/>
      <c r="S25" s="64">
        <f t="shared" ref="S25:S34" si="2">O25+Q25</f>
        <v>210000</v>
      </c>
      <c r="T25" s="65"/>
      <c r="U25" s="64">
        <f>S25</f>
        <v>210000</v>
      </c>
      <c r="V25" s="65"/>
      <c r="W25" s="36">
        <f>S25-U25</f>
        <v>0</v>
      </c>
    </row>
    <row r="26" spans="2:23" ht="14.45" customHeight="1" x14ac:dyDescent="0.25">
      <c r="B26" s="57"/>
      <c r="C26" s="57"/>
      <c r="D26" s="57"/>
      <c r="E26" s="46" t="s">
        <v>31</v>
      </c>
      <c r="F26" s="46"/>
      <c r="G26" s="46"/>
      <c r="H26" s="58">
        <v>165</v>
      </c>
      <c r="I26" s="59"/>
      <c r="J26" s="60">
        <v>600</v>
      </c>
      <c r="K26" s="61"/>
      <c r="L26" s="35" t="s">
        <v>58</v>
      </c>
      <c r="M26" s="62">
        <v>0</v>
      </c>
      <c r="N26" s="63"/>
      <c r="O26" s="64">
        <f t="shared" si="0"/>
        <v>99000</v>
      </c>
      <c r="P26" s="65"/>
      <c r="Q26" s="64">
        <f t="shared" si="1"/>
        <v>0</v>
      </c>
      <c r="R26" s="65"/>
      <c r="S26" s="64">
        <f t="shared" si="2"/>
        <v>99000</v>
      </c>
      <c r="T26" s="65"/>
      <c r="U26" s="64">
        <f t="shared" ref="U26:U34" si="3">S26</f>
        <v>99000</v>
      </c>
      <c r="V26" s="65"/>
      <c r="W26" s="36">
        <f t="shared" ref="W26:W47" si="4">S26-U26</f>
        <v>0</v>
      </c>
    </row>
    <row r="27" spans="2:23" ht="14.45" customHeight="1" x14ac:dyDescent="0.25">
      <c r="B27" s="57"/>
      <c r="C27" s="57"/>
      <c r="D27" s="57"/>
      <c r="E27" s="46" t="s">
        <v>59</v>
      </c>
      <c r="F27" s="46"/>
      <c r="G27" s="46"/>
      <c r="H27" s="58">
        <v>165</v>
      </c>
      <c r="I27" s="59"/>
      <c r="J27" s="60">
        <v>300</v>
      </c>
      <c r="K27" s="61"/>
      <c r="L27" s="35" t="s">
        <v>60</v>
      </c>
      <c r="M27" s="62">
        <v>0</v>
      </c>
      <c r="N27" s="63"/>
      <c r="O27" s="64">
        <f t="shared" si="0"/>
        <v>49500</v>
      </c>
      <c r="P27" s="65"/>
      <c r="Q27" s="64">
        <f t="shared" si="1"/>
        <v>0</v>
      </c>
      <c r="R27" s="65"/>
      <c r="S27" s="64">
        <f t="shared" si="2"/>
        <v>49500</v>
      </c>
      <c r="T27" s="65"/>
      <c r="U27" s="64">
        <f t="shared" si="3"/>
        <v>49500</v>
      </c>
      <c r="V27" s="65"/>
      <c r="W27" s="36">
        <f t="shared" si="4"/>
        <v>0</v>
      </c>
    </row>
    <row r="28" spans="2:23" ht="14.45" customHeight="1" x14ac:dyDescent="0.25">
      <c r="B28" s="57" t="s">
        <v>61</v>
      </c>
      <c r="C28" s="57"/>
      <c r="D28" s="57"/>
      <c r="E28" s="46" t="s">
        <v>62</v>
      </c>
      <c r="F28" s="46"/>
      <c r="G28" s="46"/>
      <c r="H28" s="58">
        <f>$H$25</f>
        <v>175</v>
      </c>
      <c r="I28" s="59"/>
      <c r="J28" s="60">
        <v>400</v>
      </c>
      <c r="K28" s="61"/>
      <c r="L28" s="35" t="s">
        <v>63</v>
      </c>
      <c r="M28" s="62">
        <v>0</v>
      </c>
      <c r="N28" s="63"/>
      <c r="O28" s="64">
        <f t="shared" si="0"/>
        <v>70000</v>
      </c>
      <c r="P28" s="65"/>
      <c r="Q28" s="64">
        <f t="shared" si="1"/>
        <v>0</v>
      </c>
      <c r="R28" s="65"/>
      <c r="S28" s="64">
        <f t="shared" si="2"/>
        <v>70000</v>
      </c>
      <c r="T28" s="65"/>
      <c r="U28" s="64">
        <f t="shared" si="3"/>
        <v>70000</v>
      </c>
      <c r="V28" s="65"/>
      <c r="W28" s="36">
        <f t="shared" si="4"/>
        <v>0</v>
      </c>
    </row>
    <row r="29" spans="2:23" ht="14.45" customHeight="1" x14ac:dyDescent="0.25">
      <c r="B29" s="57"/>
      <c r="C29" s="57"/>
      <c r="D29" s="57"/>
      <c r="E29" s="46" t="s">
        <v>64</v>
      </c>
      <c r="F29" s="46"/>
      <c r="G29" s="46"/>
      <c r="H29" s="58">
        <f t="shared" ref="H29:H30" si="5">$H$25</f>
        <v>175</v>
      </c>
      <c r="I29" s="59"/>
      <c r="J29" s="60">
        <v>400</v>
      </c>
      <c r="K29" s="61"/>
      <c r="L29" s="35" t="s">
        <v>63</v>
      </c>
      <c r="M29" s="62">
        <v>0</v>
      </c>
      <c r="N29" s="63"/>
      <c r="O29" s="64">
        <f t="shared" si="0"/>
        <v>70000</v>
      </c>
      <c r="P29" s="65"/>
      <c r="Q29" s="64">
        <f t="shared" si="1"/>
        <v>0</v>
      </c>
      <c r="R29" s="65"/>
      <c r="S29" s="64">
        <f t="shared" si="2"/>
        <v>70000</v>
      </c>
      <c r="T29" s="65"/>
      <c r="U29" s="64">
        <f t="shared" si="3"/>
        <v>70000</v>
      </c>
      <c r="V29" s="65"/>
      <c r="W29" s="36">
        <f t="shared" si="4"/>
        <v>0</v>
      </c>
    </row>
    <row r="30" spans="2:23" ht="14.45" customHeight="1" x14ac:dyDescent="0.25">
      <c r="B30" s="57"/>
      <c r="C30" s="57"/>
      <c r="D30" s="57"/>
      <c r="E30" s="46" t="s">
        <v>65</v>
      </c>
      <c r="F30" s="46"/>
      <c r="G30" s="46"/>
      <c r="H30" s="58">
        <f t="shared" si="5"/>
        <v>175</v>
      </c>
      <c r="I30" s="59"/>
      <c r="J30" s="60">
        <v>400</v>
      </c>
      <c r="K30" s="61"/>
      <c r="L30" s="35" t="s">
        <v>63</v>
      </c>
      <c r="M30" s="62">
        <v>0</v>
      </c>
      <c r="N30" s="63"/>
      <c r="O30" s="64">
        <f t="shared" si="0"/>
        <v>70000</v>
      </c>
      <c r="P30" s="65"/>
      <c r="Q30" s="64">
        <f t="shared" si="1"/>
        <v>0</v>
      </c>
      <c r="R30" s="65"/>
      <c r="S30" s="64">
        <f t="shared" si="2"/>
        <v>70000</v>
      </c>
      <c r="T30" s="65"/>
      <c r="U30" s="64">
        <f t="shared" si="3"/>
        <v>70000</v>
      </c>
      <c r="V30" s="65"/>
      <c r="W30" s="36">
        <f t="shared" si="4"/>
        <v>0</v>
      </c>
    </row>
    <row r="31" spans="2:23" ht="14.45" customHeight="1" x14ac:dyDescent="0.25">
      <c r="B31" s="57" t="s">
        <v>66</v>
      </c>
      <c r="C31" s="57"/>
      <c r="D31" s="57"/>
      <c r="E31" s="46" t="s">
        <v>67</v>
      </c>
      <c r="F31" s="46"/>
      <c r="G31" s="46"/>
      <c r="H31" s="58">
        <f>$H$25</f>
        <v>175</v>
      </c>
      <c r="I31" s="59"/>
      <c r="J31" s="60">
        <v>400</v>
      </c>
      <c r="K31" s="61"/>
      <c r="L31" s="35" t="s">
        <v>68</v>
      </c>
      <c r="M31" s="62">
        <v>0</v>
      </c>
      <c r="N31" s="63"/>
      <c r="O31" s="64">
        <f t="shared" si="0"/>
        <v>70000</v>
      </c>
      <c r="P31" s="65"/>
      <c r="Q31" s="64">
        <f t="shared" si="1"/>
        <v>0</v>
      </c>
      <c r="R31" s="65"/>
      <c r="S31" s="64">
        <f t="shared" si="2"/>
        <v>70000</v>
      </c>
      <c r="T31" s="65"/>
      <c r="U31" s="64">
        <f t="shared" si="3"/>
        <v>70000</v>
      </c>
      <c r="V31" s="65"/>
      <c r="W31" s="36">
        <f t="shared" si="4"/>
        <v>0</v>
      </c>
    </row>
    <row r="32" spans="2:23" ht="14.45" customHeight="1" x14ac:dyDescent="0.25">
      <c r="B32" s="57"/>
      <c r="C32" s="57"/>
      <c r="D32" s="57"/>
      <c r="E32" s="46" t="s">
        <v>69</v>
      </c>
      <c r="F32" s="46"/>
      <c r="G32" s="46"/>
      <c r="H32" s="58">
        <v>165</v>
      </c>
      <c r="I32" s="59"/>
      <c r="J32" s="60">
        <v>600</v>
      </c>
      <c r="K32" s="61"/>
      <c r="L32" s="35" t="s">
        <v>70</v>
      </c>
      <c r="M32" s="62">
        <v>0</v>
      </c>
      <c r="N32" s="63"/>
      <c r="O32" s="64">
        <f t="shared" si="0"/>
        <v>99000</v>
      </c>
      <c r="P32" s="65"/>
      <c r="Q32" s="64">
        <f t="shared" si="1"/>
        <v>0</v>
      </c>
      <c r="R32" s="65"/>
      <c r="S32" s="64">
        <f t="shared" si="2"/>
        <v>99000</v>
      </c>
      <c r="T32" s="65"/>
      <c r="U32" s="64">
        <f t="shared" si="3"/>
        <v>99000</v>
      </c>
      <c r="V32" s="65"/>
      <c r="W32" s="36">
        <f t="shared" si="4"/>
        <v>0</v>
      </c>
    </row>
    <row r="33" spans="2:24" ht="14.45" customHeight="1" x14ac:dyDescent="0.25">
      <c r="B33" s="57"/>
      <c r="C33" s="57"/>
      <c r="D33" s="57"/>
      <c r="E33" s="46" t="s">
        <v>71</v>
      </c>
      <c r="F33" s="46"/>
      <c r="G33" s="46"/>
      <c r="H33" s="58">
        <v>165</v>
      </c>
      <c r="I33" s="59"/>
      <c r="J33" s="60">
        <v>200</v>
      </c>
      <c r="K33" s="61"/>
      <c r="L33" s="35" t="s">
        <v>72</v>
      </c>
      <c r="M33" s="62">
        <v>0</v>
      </c>
      <c r="N33" s="63"/>
      <c r="O33" s="64">
        <f t="shared" si="0"/>
        <v>33000</v>
      </c>
      <c r="P33" s="65"/>
      <c r="Q33" s="64">
        <f t="shared" si="1"/>
        <v>0</v>
      </c>
      <c r="R33" s="65"/>
      <c r="S33" s="64">
        <f t="shared" si="2"/>
        <v>33000</v>
      </c>
      <c r="T33" s="65"/>
      <c r="U33" s="64">
        <f t="shared" si="3"/>
        <v>33000</v>
      </c>
      <c r="V33" s="65"/>
      <c r="W33" s="36">
        <f t="shared" si="4"/>
        <v>0</v>
      </c>
    </row>
    <row r="34" spans="2:24" ht="14.45" customHeight="1" x14ac:dyDescent="0.25">
      <c r="B34" s="57"/>
      <c r="C34" s="57"/>
      <c r="D34" s="57"/>
      <c r="E34" s="46" t="s">
        <v>73</v>
      </c>
      <c r="F34" s="46"/>
      <c r="G34" s="46"/>
      <c r="H34" s="58">
        <v>165</v>
      </c>
      <c r="I34" s="59"/>
      <c r="J34" s="60">
        <v>100</v>
      </c>
      <c r="K34" s="61"/>
      <c r="L34" s="35" t="s">
        <v>74</v>
      </c>
      <c r="M34" s="62">
        <v>0</v>
      </c>
      <c r="N34" s="63"/>
      <c r="O34" s="64">
        <f t="shared" si="0"/>
        <v>16500</v>
      </c>
      <c r="P34" s="65"/>
      <c r="Q34" s="64">
        <f t="shared" si="1"/>
        <v>0</v>
      </c>
      <c r="R34" s="65"/>
      <c r="S34" s="64">
        <f t="shared" si="2"/>
        <v>16500</v>
      </c>
      <c r="T34" s="65"/>
      <c r="U34" s="64">
        <f t="shared" si="3"/>
        <v>16500</v>
      </c>
      <c r="V34" s="65"/>
      <c r="W34" s="36">
        <f t="shared" si="4"/>
        <v>0</v>
      </c>
    </row>
    <row r="35" spans="2:24" ht="14.45" customHeight="1" x14ac:dyDescent="0.25">
      <c r="B35" s="66" t="s">
        <v>43</v>
      </c>
      <c r="C35" s="66"/>
      <c r="D35" s="66"/>
      <c r="E35" s="46" t="s">
        <v>75</v>
      </c>
      <c r="F35" s="46"/>
      <c r="G35" s="46"/>
      <c r="H35" s="58">
        <v>175</v>
      </c>
      <c r="I35" s="59"/>
      <c r="J35" s="60">
        <v>300</v>
      </c>
      <c r="K35" s="61"/>
      <c r="L35" s="35" t="s">
        <v>76</v>
      </c>
      <c r="M35" s="62">
        <v>0</v>
      </c>
      <c r="N35" s="63"/>
      <c r="O35" s="64">
        <v>52500</v>
      </c>
      <c r="P35" s="65"/>
      <c r="Q35" s="64">
        <v>0</v>
      </c>
      <c r="R35" s="65"/>
      <c r="S35" s="64">
        <v>52500</v>
      </c>
      <c r="T35" s="65"/>
      <c r="U35" s="64">
        <v>17500</v>
      </c>
      <c r="V35" s="65"/>
      <c r="W35" s="36">
        <f t="shared" si="4"/>
        <v>35000</v>
      </c>
    </row>
    <row r="36" spans="2:24" ht="14.45" customHeight="1" x14ac:dyDescent="0.25">
      <c r="B36" s="66"/>
      <c r="C36" s="66"/>
      <c r="D36" s="66"/>
      <c r="E36" s="46" t="s">
        <v>77</v>
      </c>
      <c r="F36" s="46"/>
      <c r="G36" s="46"/>
      <c r="H36" s="58">
        <v>145</v>
      </c>
      <c r="I36" s="59"/>
      <c r="J36" s="60">
        <v>150</v>
      </c>
      <c r="K36" s="61"/>
      <c r="L36" s="35" t="s">
        <v>78</v>
      </c>
      <c r="M36" s="62">
        <v>0</v>
      </c>
      <c r="N36" s="63"/>
      <c r="O36" s="64">
        <v>21750</v>
      </c>
      <c r="P36" s="65"/>
      <c r="Q36" s="64">
        <v>0</v>
      </c>
      <c r="R36" s="65"/>
      <c r="S36" s="64">
        <v>21750</v>
      </c>
      <c r="T36" s="65"/>
      <c r="U36" s="64">
        <v>7250</v>
      </c>
      <c r="V36" s="65"/>
      <c r="W36" s="36">
        <f t="shared" si="4"/>
        <v>14500</v>
      </c>
    </row>
    <row r="37" spans="2:24" ht="14.45" customHeight="1" x14ac:dyDescent="0.25">
      <c r="B37" s="66"/>
      <c r="C37" s="66"/>
      <c r="D37" s="66"/>
      <c r="E37" s="46" t="s">
        <v>79</v>
      </c>
      <c r="F37" s="46"/>
      <c r="G37" s="46"/>
      <c r="H37" s="58">
        <v>150</v>
      </c>
      <c r="I37" s="59"/>
      <c r="J37" s="60">
        <v>200</v>
      </c>
      <c r="K37" s="61"/>
      <c r="L37" s="35" t="s">
        <v>78</v>
      </c>
      <c r="M37" s="62">
        <v>0</v>
      </c>
      <c r="N37" s="63"/>
      <c r="O37" s="64">
        <v>30000</v>
      </c>
      <c r="P37" s="65"/>
      <c r="Q37" s="64">
        <v>0</v>
      </c>
      <c r="R37" s="65"/>
      <c r="S37" s="64">
        <v>30000</v>
      </c>
      <c r="T37" s="65"/>
      <c r="U37" s="64">
        <v>15000</v>
      </c>
      <c r="V37" s="65"/>
      <c r="W37" s="36">
        <f t="shared" si="4"/>
        <v>15000</v>
      </c>
    </row>
    <row r="38" spans="2:24" ht="14.45" customHeight="1" x14ac:dyDescent="0.25">
      <c r="B38" s="66"/>
      <c r="C38" s="66"/>
      <c r="D38" s="66"/>
      <c r="E38" s="46" t="s">
        <v>80</v>
      </c>
      <c r="F38" s="46"/>
      <c r="G38" s="46"/>
      <c r="H38" s="58">
        <v>90</v>
      </c>
      <c r="I38" s="59"/>
      <c r="J38" s="60">
        <v>50</v>
      </c>
      <c r="K38" s="61"/>
      <c r="L38" s="35" t="s">
        <v>81</v>
      </c>
      <c r="M38" s="62">
        <v>0</v>
      </c>
      <c r="N38" s="63"/>
      <c r="O38" s="64">
        <v>4500</v>
      </c>
      <c r="P38" s="65"/>
      <c r="Q38" s="64">
        <v>0</v>
      </c>
      <c r="R38" s="65"/>
      <c r="S38" s="64">
        <v>4500</v>
      </c>
      <c r="T38" s="65"/>
      <c r="U38" s="64">
        <v>0</v>
      </c>
      <c r="V38" s="65"/>
      <c r="W38" s="36">
        <f t="shared" si="4"/>
        <v>4500</v>
      </c>
    </row>
    <row r="39" spans="2:24" ht="14.45" customHeight="1" x14ac:dyDescent="0.25">
      <c r="B39" s="66"/>
      <c r="C39" s="66"/>
      <c r="D39" s="66"/>
      <c r="E39" s="46" t="s">
        <v>82</v>
      </c>
      <c r="F39" s="46"/>
      <c r="G39" s="46"/>
      <c r="H39" s="58">
        <v>65</v>
      </c>
      <c r="I39" s="59"/>
      <c r="J39" s="60">
        <v>640</v>
      </c>
      <c r="K39" s="61"/>
      <c r="L39" s="35" t="s">
        <v>83</v>
      </c>
      <c r="M39" s="62">
        <v>0</v>
      </c>
      <c r="N39" s="63"/>
      <c r="O39" s="64">
        <v>41600</v>
      </c>
      <c r="P39" s="65"/>
      <c r="Q39" s="64">
        <v>0</v>
      </c>
      <c r="R39" s="65"/>
      <c r="S39" s="64">
        <v>41600</v>
      </c>
      <c r="T39" s="65"/>
      <c r="U39" s="64">
        <v>0</v>
      </c>
      <c r="V39" s="65"/>
      <c r="W39" s="36">
        <f t="shared" si="4"/>
        <v>41600</v>
      </c>
    </row>
    <row r="40" spans="2:24" ht="14.45" customHeight="1" x14ac:dyDescent="0.25">
      <c r="B40" s="66" t="s">
        <v>84</v>
      </c>
      <c r="C40" s="66"/>
      <c r="D40" s="66"/>
      <c r="E40" s="46" t="s">
        <v>85</v>
      </c>
      <c r="F40" s="46"/>
      <c r="G40" s="46"/>
      <c r="H40" s="58">
        <v>129.4741796875</v>
      </c>
      <c r="I40" s="59"/>
      <c r="J40" s="60">
        <v>540</v>
      </c>
      <c r="K40" s="61"/>
      <c r="L40" s="35" t="s">
        <v>86</v>
      </c>
      <c r="M40" s="62">
        <v>0.28948636363636399</v>
      </c>
      <c r="N40" s="63"/>
      <c r="O40" s="64">
        <f t="shared" ref="O40:O41" si="6">H40*J40</f>
        <v>69916.057031250006</v>
      </c>
      <c r="P40" s="65"/>
      <c r="Q40" s="64">
        <f>O40*M40</f>
        <v>20239.745109769203</v>
      </c>
      <c r="R40" s="65"/>
      <c r="S40" s="64">
        <f>O40+Q40</f>
        <v>90155.802141019201</v>
      </c>
      <c r="T40" s="65"/>
      <c r="U40" s="64">
        <v>0</v>
      </c>
      <c r="V40" s="67"/>
      <c r="W40" s="36">
        <f t="shared" si="4"/>
        <v>90155.802141019201</v>
      </c>
      <c r="X40" s="22"/>
    </row>
    <row r="41" spans="2:24" ht="14.45" customHeight="1" x14ac:dyDescent="0.25">
      <c r="B41" s="66"/>
      <c r="C41" s="66"/>
      <c r="D41" s="66"/>
      <c r="E41" s="46" t="s">
        <v>87</v>
      </c>
      <c r="F41" s="46"/>
      <c r="G41" s="46"/>
      <c r="H41" s="58">
        <v>33.68</v>
      </c>
      <c r="I41" s="59"/>
      <c r="J41" s="60">
        <v>930</v>
      </c>
      <c r="K41" s="61"/>
      <c r="L41" s="35" t="s">
        <v>88</v>
      </c>
      <c r="M41" s="62">
        <v>0.35470000000000002</v>
      </c>
      <c r="N41" s="63"/>
      <c r="O41" s="64">
        <f t="shared" si="6"/>
        <v>31322.400000000001</v>
      </c>
      <c r="P41" s="65"/>
      <c r="Q41" s="64">
        <f>O41*M41</f>
        <v>11110.05528</v>
      </c>
      <c r="R41" s="65"/>
      <c r="S41" s="64">
        <f>O41+Q41</f>
        <v>42432.455280000002</v>
      </c>
      <c r="T41" s="65"/>
      <c r="U41" s="64">
        <v>0</v>
      </c>
      <c r="V41" s="67"/>
      <c r="W41" s="36">
        <f t="shared" si="4"/>
        <v>42432.455280000002</v>
      </c>
      <c r="X41" s="22"/>
    </row>
    <row r="42" spans="2:24" x14ac:dyDescent="0.25">
      <c r="B42" s="66"/>
      <c r="C42" s="66"/>
      <c r="D42" s="66"/>
      <c r="E42" s="46" t="s">
        <v>89</v>
      </c>
      <c r="F42" s="46"/>
      <c r="G42" s="46"/>
      <c r="H42" s="58">
        <v>27.19</v>
      </c>
      <c r="I42" s="59"/>
      <c r="J42" s="60">
        <f>1040*2</f>
        <v>2080</v>
      </c>
      <c r="K42" s="61"/>
      <c r="L42" s="35" t="s">
        <v>90</v>
      </c>
      <c r="M42" s="62">
        <v>8.2000000000000003E-2</v>
      </c>
      <c r="N42" s="63"/>
      <c r="O42" s="64">
        <f>H42*J42</f>
        <v>56555.200000000004</v>
      </c>
      <c r="P42" s="65"/>
      <c r="Q42" s="64">
        <f t="shared" ref="Q42:Q47" si="7">O42*M42</f>
        <v>4637.5264000000006</v>
      </c>
      <c r="R42" s="65"/>
      <c r="S42" s="64">
        <f t="shared" ref="S42:S47" si="8">O42+Q42</f>
        <v>61192.726400000007</v>
      </c>
      <c r="T42" s="65"/>
      <c r="U42" s="64">
        <v>0</v>
      </c>
      <c r="V42" s="67"/>
      <c r="W42" s="36">
        <f t="shared" si="4"/>
        <v>61192.726400000007</v>
      </c>
      <c r="X42" s="22"/>
    </row>
    <row r="43" spans="2:24" x14ac:dyDescent="0.25">
      <c r="B43" s="66"/>
      <c r="C43" s="66"/>
      <c r="D43" s="66"/>
      <c r="E43" s="46" t="s">
        <v>89</v>
      </c>
      <c r="F43" s="46"/>
      <c r="G43" s="46"/>
      <c r="H43" s="58">
        <v>27.19</v>
      </c>
      <c r="I43" s="59"/>
      <c r="J43" s="60">
        <f t="shared" ref="J43:J45" si="9">1040*2</f>
        <v>2080</v>
      </c>
      <c r="K43" s="61"/>
      <c r="L43" s="35" t="s">
        <v>90</v>
      </c>
      <c r="M43" s="62">
        <v>8.2000000000000003E-2</v>
      </c>
      <c r="N43" s="63"/>
      <c r="O43" s="64">
        <f t="shared" ref="O43:O45" si="10">H43*J43</f>
        <v>56555.200000000004</v>
      </c>
      <c r="P43" s="65"/>
      <c r="Q43" s="64">
        <f t="shared" si="7"/>
        <v>4637.5264000000006</v>
      </c>
      <c r="R43" s="65"/>
      <c r="S43" s="64">
        <f t="shared" si="8"/>
        <v>61192.726400000007</v>
      </c>
      <c r="T43" s="65"/>
      <c r="U43" s="68">
        <v>0</v>
      </c>
      <c r="V43" s="69"/>
      <c r="W43" s="36">
        <f t="shared" si="4"/>
        <v>61192.726400000007</v>
      </c>
      <c r="X43" s="22"/>
    </row>
    <row r="44" spans="2:24" x14ac:dyDescent="0.25">
      <c r="B44" s="66"/>
      <c r="C44" s="66"/>
      <c r="D44" s="66"/>
      <c r="E44" s="46" t="s">
        <v>89</v>
      </c>
      <c r="F44" s="46"/>
      <c r="G44" s="46"/>
      <c r="H44" s="58">
        <v>27.19</v>
      </c>
      <c r="I44" s="59"/>
      <c r="J44" s="60">
        <v>1664</v>
      </c>
      <c r="K44" s="61"/>
      <c r="L44" s="35" t="s">
        <v>91</v>
      </c>
      <c r="M44" s="62">
        <v>8.2000000000000003E-2</v>
      </c>
      <c r="N44" s="63"/>
      <c r="O44" s="64">
        <f t="shared" si="10"/>
        <v>45244.160000000003</v>
      </c>
      <c r="P44" s="65"/>
      <c r="Q44" s="64">
        <f t="shared" si="7"/>
        <v>3710.0211200000003</v>
      </c>
      <c r="R44" s="65"/>
      <c r="S44" s="64">
        <f t="shared" si="8"/>
        <v>48954.181120000001</v>
      </c>
      <c r="T44" s="65"/>
      <c r="U44" s="68">
        <v>0</v>
      </c>
      <c r="V44" s="69"/>
      <c r="W44" s="36">
        <f t="shared" si="4"/>
        <v>48954.181120000001</v>
      </c>
      <c r="X44" s="22"/>
    </row>
    <row r="45" spans="2:24" ht="14.45" customHeight="1" x14ac:dyDescent="0.25">
      <c r="B45" s="66"/>
      <c r="C45" s="66"/>
      <c r="D45" s="66"/>
      <c r="E45" s="46" t="s">
        <v>89</v>
      </c>
      <c r="F45" s="46"/>
      <c r="G45" s="46"/>
      <c r="H45" s="58">
        <v>27.19</v>
      </c>
      <c r="I45" s="59"/>
      <c r="J45" s="60">
        <f t="shared" si="9"/>
        <v>2080</v>
      </c>
      <c r="K45" s="61"/>
      <c r="L45" s="35" t="s">
        <v>90</v>
      </c>
      <c r="M45" s="62">
        <v>8.2000000000000003E-2</v>
      </c>
      <c r="N45" s="63"/>
      <c r="O45" s="64">
        <f t="shared" si="10"/>
        <v>56555.200000000004</v>
      </c>
      <c r="P45" s="65"/>
      <c r="Q45" s="64">
        <f t="shared" si="7"/>
        <v>4637.5264000000006</v>
      </c>
      <c r="R45" s="65"/>
      <c r="S45" s="64">
        <f t="shared" si="8"/>
        <v>61192.726400000007</v>
      </c>
      <c r="T45" s="65"/>
      <c r="U45" s="64">
        <f>S45</f>
        <v>61192.726400000007</v>
      </c>
      <c r="V45" s="65"/>
      <c r="W45" s="36">
        <f t="shared" si="4"/>
        <v>0</v>
      </c>
      <c r="X45" s="22"/>
    </row>
    <row r="46" spans="2:24" ht="14.45" customHeight="1" x14ac:dyDescent="0.25">
      <c r="B46" s="57" t="s">
        <v>42</v>
      </c>
      <c r="C46" s="57"/>
      <c r="D46" s="57"/>
      <c r="E46" s="46" t="s">
        <v>92</v>
      </c>
      <c r="F46" s="46"/>
      <c r="G46" s="46"/>
      <c r="H46" s="70">
        <v>230</v>
      </c>
      <c r="I46" s="71"/>
      <c r="J46" s="60">
        <v>600</v>
      </c>
      <c r="K46" s="61"/>
      <c r="L46" s="35" t="s">
        <v>70</v>
      </c>
      <c r="M46" s="62">
        <v>0</v>
      </c>
      <c r="N46" s="63"/>
      <c r="O46" s="64">
        <f>H46*J46</f>
        <v>138000</v>
      </c>
      <c r="P46" s="65"/>
      <c r="Q46" s="64">
        <f t="shared" si="7"/>
        <v>0</v>
      </c>
      <c r="R46" s="65"/>
      <c r="S46" s="64">
        <f t="shared" si="8"/>
        <v>138000</v>
      </c>
      <c r="T46" s="65"/>
      <c r="U46" s="64">
        <f>S46*0.5</f>
        <v>69000</v>
      </c>
      <c r="V46" s="65"/>
      <c r="W46" s="37">
        <f t="shared" si="4"/>
        <v>69000</v>
      </c>
    </row>
    <row r="47" spans="2:24" ht="14.45" customHeight="1" x14ac:dyDescent="0.25">
      <c r="B47" s="57"/>
      <c r="C47" s="57"/>
      <c r="D47" s="57"/>
      <c r="E47" s="46" t="s">
        <v>93</v>
      </c>
      <c r="F47" s="46"/>
      <c r="G47" s="46"/>
      <c r="H47" s="70">
        <v>230</v>
      </c>
      <c r="I47" s="71"/>
      <c r="J47" s="60">
        <v>600</v>
      </c>
      <c r="K47" s="61"/>
      <c r="L47" s="35" t="s">
        <v>70</v>
      </c>
      <c r="M47" s="62">
        <v>0</v>
      </c>
      <c r="N47" s="63"/>
      <c r="O47" s="64">
        <f>H47*J47</f>
        <v>138000</v>
      </c>
      <c r="P47" s="65"/>
      <c r="Q47" s="64">
        <f t="shared" si="7"/>
        <v>0</v>
      </c>
      <c r="R47" s="65"/>
      <c r="S47" s="64">
        <f t="shared" si="8"/>
        <v>138000</v>
      </c>
      <c r="T47" s="65"/>
      <c r="U47" s="64">
        <f>S47*0.5</f>
        <v>69000</v>
      </c>
      <c r="V47" s="65"/>
      <c r="W47" s="36">
        <f t="shared" si="4"/>
        <v>69000</v>
      </c>
    </row>
    <row r="48" spans="2:24" x14ac:dyDescent="0.25">
      <c r="O48" s="38"/>
      <c r="P48" s="38"/>
      <c r="Q48" s="65" t="s">
        <v>94</v>
      </c>
      <c r="R48" s="65"/>
      <c r="S48" s="65">
        <f>SUM(S25:S47)</f>
        <v>1578470.6177410195</v>
      </c>
      <c r="T48" s="65"/>
      <c r="U48" s="72">
        <f>SUM(U25:U47)</f>
        <v>1025942.7264</v>
      </c>
      <c r="V48" s="72"/>
      <c r="W48" s="39">
        <f>SUM(W25:W47)</f>
        <v>552527.89134101919</v>
      </c>
    </row>
    <row r="50" spans="2:20" x14ac:dyDescent="0.25">
      <c r="B50" s="13" t="s">
        <v>95</v>
      </c>
    </row>
    <row r="51" spans="2:20" s="12" customFormat="1" ht="14.45" customHeight="1" x14ac:dyDescent="0.25">
      <c r="B51" s="73" t="s">
        <v>96</v>
      </c>
      <c r="C51" s="73"/>
      <c r="D51" s="73"/>
      <c r="E51" s="73" t="s">
        <v>97</v>
      </c>
      <c r="F51" s="73"/>
      <c r="G51" s="73"/>
      <c r="H51" s="73"/>
      <c r="I51" s="74" t="s">
        <v>98</v>
      </c>
      <c r="J51" s="75"/>
      <c r="K51" s="74" t="s">
        <v>99</v>
      </c>
      <c r="L51" s="75"/>
      <c r="M51" s="73" t="s">
        <v>100</v>
      </c>
      <c r="N51" s="73"/>
      <c r="O51" s="73" t="s">
        <v>53</v>
      </c>
      <c r="P51" s="74"/>
      <c r="Q51" s="76" t="s">
        <v>54</v>
      </c>
      <c r="R51" s="76"/>
      <c r="S51" s="76" t="s">
        <v>55</v>
      </c>
      <c r="T51" s="76"/>
    </row>
    <row r="52" spans="2:20" x14ac:dyDescent="0.25">
      <c r="B52" s="46" t="s">
        <v>101</v>
      </c>
      <c r="C52" s="46"/>
      <c r="D52" s="46"/>
      <c r="E52" s="46" t="s">
        <v>102</v>
      </c>
      <c r="F52" s="46"/>
      <c r="G52" s="46"/>
      <c r="H52" s="46"/>
      <c r="I52" s="68">
        <v>5000</v>
      </c>
      <c r="J52" s="77"/>
      <c r="K52" s="50">
        <v>2</v>
      </c>
      <c r="L52" s="50"/>
      <c r="M52" s="50">
        <v>10</v>
      </c>
      <c r="N52" s="50"/>
      <c r="O52" s="64">
        <f>I52*M52*K52</f>
        <v>100000</v>
      </c>
      <c r="P52" s="67"/>
      <c r="Q52" s="78">
        <f>O52</f>
        <v>100000</v>
      </c>
      <c r="R52" s="79"/>
      <c r="S52" s="78">
        <f>O52-Q52</f>
        <v>0</v>
      </c>
      <c r="T52" s="80"/>
    </row>
    <row r="53" spans="2:20" x14ac:dyDescent="0.25">
      <c r="B53" s="46" t="s">
        <v>103</v>
      </c>
      <c r="C53" s="46"/>
      <c r="D53" s="46"/>
      <c r="E53" s="46" t="s">
        <v>102</v>
      </c>
      <c r="F53" s="46"/>
      <c r="G53" s="46"/>
      <c r="H53" s="46"/>
      <c r="I53" s="68">
        <v>1000</v>
      </c>
      <c r="J53" s="77"/>
      <c r="K53" s="50">
        <v>2</v>
      </c>
      <c r="L53" s="50"/>
      <c r="M53" s="50">
        <v>4</v>
      </c>
      <c r="N53" s="50"/>
      <c r="O53" s="64">
        <f t="shared" ref="O53:O57" si="11">I53*M53*K53</f>
        <v>8000</v>
      </c>
      <c r="P53" s="67"/>
      <c r="Q53" s="78">
        <f t="shared" ref="Q53:Q55" si="12">O53</f>
        <v>8000</v>
      </c>
      <c r="R53" s="79"/>
      <c r="S53" s="78">
        <f t="shared" ref="S53:S58" si="13">O53-Q53</f>
        <v>0</v>
      </c>
      <c r="T53" s="80"/>
    </row>
    <row r="54" spans="2:20" x14ac:dyDescent="0.25">
      <c r="B54" s="46" t="s">
        <v>104</v>
      </c>
      <c r="C54" s="46"/>
      <c r="D54" s="46"/>
      <c r="E54" s="46" t="s">
        <v>105</v>
      </c>
      <c r="F54" s="46"/>
      <c r="G54" s="46"/>
      <c r="H54" s="46"/>
      <c r="I54" s="68">
        <v>5000</v>
      </c>
      <c r="J54" s="77"/>
      <c r="K54" s="50">
        <v>1</v>
      </c>
      <c r="L54" s="50"/>
      <c r="M54" s="50">
        <v>6</v>
      </c>
      <c r="N54" s="50"/>
      <c r="O54" s="64">
        <f t="shared" si="11"/>
        <v>30000</v>
      </c>
      <c r="P54" s="67"/>
      <c r="Q54" s="78">
        <f t="shared" si="12"/>
        <v>30000</v>
      </c>
      <c r="R54" s="79"/>
      <c r="S54" s="78">
        <f t="shared" si="13"/>
        <v>0</v>
      </c>
      <c r="T54" s="80"/>
    </row>
    <row r="55" spans="2:20" ht="14.45" customHeight="1" x14ac:dyDescent="0.25">
      <c r="B55" s="46" t="s">
        <v>106</v>
      </c>
      <c r="C55" s="46"/>
      <c r="D55" s="46"/>
      <c r="E55" s="46" t="s">
        <v>107</v>
      </c>
      <c r="F55" s="46"/>
      <c r="G55" s="46"/>
      <c r="H55" s="46"/>
      <c r="I55" s="68">
        <v>5000</v>
      </c>
      <c r="J55" s="77"/>
      <c r="K55" s="50">
        <v>1</v>
      </c>
      <c r="L55" s="50"/>
      <c r="M55" s="50">
        <v>6</v>
      </c>
      <c r="N55" s="50"/>
      <c r="O55" s="64">
        <f t="shared" si="11"/>
        <v>30000</v>
      </c>
      <c r="P55" s="67"/>
      <c r="Q55" s="78">
        <f t="shared" si="12"/>
        <v>30000</v>
      </c>
      <c r="R55" s="79"/>
      <c r="S55" s="78">
        <f t="shared" si="13"/>
        <v>0</v>
      </c>
      <c r="T55" s="80"/>
    </row>
    <row r="56" spans="2:20" ht="14.45" customHeight="1" x14ac:dyDescent="0.25">
      <c r="B56" s="43" t="s">
        <v>108</v>
      </c>
      <c r="C56" s="44"/>
      <c r="D56" s="45"/>
      <c r="E56" s="43" t="s">
        <v>109</v>
      </c>
      <c r="F56" s="44"/>
      <c r="G56" s="44"/>
      <c r="H56" s="45"/>
      <c r="I56" s="68">
        <v>4000</v>
      </c>
      <c r="J56" s="77"/>
      <c r="K56" s="60">
        <v>2</v>
      </c>
      <c r="L56" s="61"/>
      <c r="M56" s="60">
        <v>4</v>
      </c>
      <c r="N56" s="61"/>
      <c r="O56" s="64">
        <f t="shared" si="11"/>
        <v>32000</v>
      </c>
      <c r="P56" s="67"/>
      <c r="Q56" s="78">
        <v>0</v>
      </c>
      <c r="R56" s="79"/>
      <c r="S56" s="78">
        <f t="shared" si="13"/>
        <v>32000</v>
      </c>
      <c r="T56" s="80"/>
    </row>
    <row r="57" spans="2:20" ht="14.45" customHeight="1" x14ac:dyDescent="0.25">
      <c r="B57" s="46" t="s">
        <v>110</v>
      </c>
      <c r="C57" s="46"/>
      <c r="D57" s="46"/>
      <c r="E57" s="46" t="s">
        <v>111</v>
      </c>
      <c r="F57" s="46"/>
      <c r="G57" s="46"/>
      <c r="H57" s="46"/>
      <c r="I57" s="68">
        <v>2000</v>
      </c>
      <c r="J57" s="77"/>
      <c r="K57" s="50">
        <v>1</v>
      </c>
      <c r="L57" s="50"/>
      <c r="M57" s="81">
        <v>2</v>
      </c>
      <c r="N57" s="81"/>
      <c r="O57" s="64">
        <f t="shared" si="11"/>
        <v>4000</v>
      </c>
      <c r="P57" s="67"/>
      <c r="Q57" s="78">
        <v>0</v>
      </c>
      <c r="R57" s="79"/>
      <c r="S57" s="78">
        <f t="shared" si="13"/>
        <v>4000</v>
      </c>
      <c r="T57" s="80"/>
    </row>
    <row r="58" spans="2:20" ht="14.45" customHeight="1" x14ac:dyDescent="0.25">
      <c r="B58" s="46" t="s">
        <v>112</v>
      </c>
      <c r="C58" s="46"/>
      <c r="D58" s="46"/>
      <c r="E58" s="46" t="s">
        <v>109</v>
      </c>
      <c r="F58" s="46"/>
      <c r="G58" s="46"/>
      <c r="H58" s="46"/>
      <c r="I58" s="68">
        <v>1000</v>
      </c>
      <c r="J58" s="77"/>
      <c r="K58" s="50">
        <v>2</v>
      </c>
      <c r="L58" s="50"/>
      <c r="M58" s="50">
        <v>8</v>
      </c>
      <c r="N58" s="50"/>
      <c r="O58" s="64">
        <v>24800</v>
      </c>
      <c r="P58" s="67"/>
      <c r="Q58" s="78">
        <v>0</v>
      </c>
      <c r="R58" s="79"/>
      <c r="S58" s="78">
        <f t="shared" si="13"/>
        <v>24800</v>
      </c>
      <c r="T58" s="80"/>
    </row>
    <row r="59" spans="2:20" ht="14.45" customHeight="1" x14ac:dyDescent="0.25">
      <c r="B59" s="14"/>
      <c r="C59" s="14"/>
      <c r="D59" s="14"/>
      <c r="K59" s="82" t="s">
        <v>94</v>
      </c>
      <c r="L59" s="82"/>
      <c r="M59" s="83"/>
      <c r="N59" s="84"/>
      <c r="O59" s="83">
        <f>SUM(O52:P58)</f>
        <v>228800</v>
      </c>
      <c r="P59" s="85"/>
      <c r="Q59" s="86">
        <f>SUM(Q52:R58)</f>
        <v>168000</v>
      </c>
      <c r="R59" s="87"/>
      <c r="S59" s="88">
        <f>SUM(S52:T58)</f>
        <v>60800</v>
      </c>
      <c r="T59" s="89"/>
    </row>
    <row r="61" spans="2:20" x14ac:dyDescent="0.25">
      <c r="B61" s="13" t="s">
        <v>113</v>
      </c>
    </row>
    <row r="62" spans="2:20" s="12" customFormat="1" x14ac:dyDescent="0.25">
      <c r="B62" s="73" t="s">
        <v>114</v>
      </c>
      <c r="C62" s="73"/>
      <c r="D62" s="73"/>
      <c r="E62" s="73" t="s">
        <v>97</v>
      </c>
      <c r="F62" s="73"/>
      <c r="G62" s="73"/>
      <c r="H62" s="73"/>
      <c r="I62" s="74" t="s">
        <v>115</v>
      </c>
      <c r="J62" s="75"/>
      <c r="K62" s="74" t="s">
        <v>116</v>
      </c>
      <c r="L62" s="75"/>
      <c r="M62" s="73" t="s">
        <v>53</v>
      </c>
      <c r="N62" s="73"/>
      <c r="O62" s="76" t="s">
        <v>54</v>
      </c>
      <c r="P62" s="76"/>
      <c r="Q62" s="76" t="s">
        <v>55</v>
      </c>
      <c r="R62" s="76"/>
    </row>
    <row r="63" spans="2:20" x14ac:dyDescent="0.25">
      <c r="B63" s="46" t="s">
        <v>117</v>
      </c>
      <c r="C63" s="46"/>
      <c r="D63" s="46"/>
      <c r="E63" s="90" t="s">
        <v>118</v>
      </c>
      <c r="F63" s="90"/>
      <c r="G63" s="90"/>
      <c r="H63" s="90"/>
      <c r="I63" s="64">
        <v>119999</v>
      </c>
      <c r="J63" s="64"/>
      <c r="K63" s="50">
        <v>2</v>
      </c>
      <c r="L63" s="50"/>
      <c r="M63" s="64">
        <f>K63*I63</f>
        <v>239998</v>
      </c>
      <c r="N63" s="65"/>
      <c r="O63" s="78">
        <f>M63</f>
        <v>239998</v>
      </c>
      <c r="P63" s="79"/>
      <c r="Q63" s="78">
        <f>M63-O63</f>
        <v>0</v>
      </c>
      <c r="R63" s="80"/>
    </row>
    <row r="64" spans="2:20" ht="29.25" customHeight="1" x14ac:dyDescent="0.25">
      <c r="B64" s="46" t="s">
        <v>119</v>
      </c>
      <c r="C64" s="46"/>
      <c r="D64" s="46"/>
      <c r="E64" s="90" t="s">
        <v>120</v>
      </c>
      <c r="F64" s="90"/>
      <c r="G64" s="90"/>
      <c r="H64" s="90"/>
      <c r="I64" s="64">
        <v>50000</v>
      </c>
      <c r="J64" s="64"/>
      <c r="K64" s="60">
        <v>1</v>
      </c>
      <c r="L64" s="61"/>
      <c r="M64" s="64">
        <f t="shared" ref="M64:M69" si="14">K64*I64</f>
        <v>50000</v>
      </c>
      <c r="N64" s="65"/>
      <c r="O64" s="78">
        <f t="shared" ref="O64:O67" si="15">M64</f>
        <v>50000</v>
      </c>
      <c r="P64" s="79"/>
      <c r="Q64" s="78">
        <f t="shared" ref="Q64:Q69" si="16">M64-O64</f>
        <v>0</v>
      </c>
      <c r="R64" s="80"/>
    </row>
    <row r="65" spans="2:18" ht="29.25" customHeight="1" x14ac:dyDescent="0.25">
      <c r="B65" s="91" t="s">
        <v>121</v>
      </c>
      <c r="C65" s="92"/>
      <c r="D65" s="93"/>
      <c r="E65" s="91" t="s">
        <v>120</v>
      </c>
      <c r="F65" s="92"/>
      <c r="G65" s="92"/>
      <c r="H65" s="93"/>
      <c r="I65" s="68">
        <v>100000</v>
      </c>
      <c r="J65" s="77"/>
      <c r="K65" s="60">
        <v>1</v>
      </c>
      <c r="L65" s="61"/>
      <c r="M65" s="64">
        <f t="shared" si="14"/>
        <v>100000</v>
      </c>
      <c r="N65" s="65"/>
      <c r="O65" s="78">
        <f t="shared" si="15"/>
        <v>100000</v>
      </c>
      <c r="P65" s="79"/>
      <c r="Q65" s="78">
        <f t="shared" si="16"/>
        <v>0</v>
      </c>
      <c r="R65" s="80"/>
    </row>
    <row r="66" spans="2:18" ht="33.75" customHeight="1" x14ac:dyDescent="0.25">
      <c r="B66" s="91" t="s">
        <v>122</v>
      </c>
      <c r="C66" s="92"/>
      <c r="D66" s="93"/>
      <c r="E66" s="43"/>
      <c r="F66" s="44"/>
      <c r="G66" s="44"/>
      <c r="H66" s="45"/>
      <c r="I66" s="68">
        <v>300000</v>
      </c>
      <c r="J66" s="77"/>
      <c r="K66" s="60">
        <v>1</v>
      </c>
      <c r="L66" s="61"/>
      <c r="M66" s="68">
        <f t="shared" si="14"/>
        <v>300000</v>
      </c>
      <c r="N66" s="77"/>
      <c r="O66" s="78">
        <f t="shared" si="15"/>
        <v>300000</v>
      </c>
      <c r="P66" s="79"/>
      <c r="Q66" s="78">
        <f t="shared" si="16"/>
        <v>0</v>
      </c>
      <c r="R66" s="80"/>
    </row>
    <row r="67" spans="2:18" ht="29.25" customHeight="1" x14ac:dyDescent="0.25">
      <c r="B67" s="43" t="s">
        <v>123</v>
      </c>
      <c r="C67" s="44"/>
      <c r="D67" s="45"/>
      <c r="E67" s="91" t="s">
        <v>124</v>
      </c>
      <c r="F67" s="92"/>
      <c r="G67" s="92"/>
      <c r="H67" s="93"/>
      <c r="I67" s="68">
        <v>36000</v>
      </c>
      <c r="J67" s="77"/>
      <c r="K67" s="60">
        <v>1</v>
      </c>
      <c r="L67" s="61"/>
      <c r="M67" s="64">
        <f t="shared" si="14"/>
        <v>36000</v>
      </c>
      <c r="N67" s="65"/>
      <c r="O67" s="78">
        <f t="shared" si="15"/>
        <v>36000</v>
      </c>
      <c r="P67" s="79"/>
      <c r="Q67" s="78">
        <f t="shared" si="16"/>
        <v>0</v>
      </c>
      <c r="R67" s="80"/>
    </row>
    <row r="68" spans="2:18" ht="28.5" customHeight="1" x14ac:dyDescent="0.25">
      <c r="B68" s="90" t="s">
        <v>125</v>
      </c>
      <c r="C68" s="90"/>
      <c r="D68" s="90"/>
      <c r="E68" s="91" t="s">
        <v>126</v>
      </c>
      <c r="F68" s="92"/>
      <c r="G68" s="92"/>
      <c r="H68" s="93"/>
      <c r="I68" s="64">
        <v>200000</v>
      </c>
      <c r="J68" s="64"/>
      <c r="K68" s="50">
        <v>1</v>
      </c>
      <c r="L68" s="50"/>
      <c r="M68" s="64">
        <f t="shared" si="14"/>
        <v>200000</v>
      </c>
      <c r="N68" s="65"/>
      <c r="O68" s="78">
        <f>M68</f>
        <v>200000</v>
      </c>
      <c r="P68" s="79"/>
      <c r="Q68" s="78">
        <f>M68-O68</f>
        <v>0</v>
      </c>
      <c r="R68" s="80"/>
    </row>
    <row r="69" spans="2:18" ht="33.75" customHeight="1" thickBot="1" x14ac:dyDescent="0.3">
      <c r="B69" s="91" t="s">
        <v>127</v>
      </c>
      <c r="C69" s="92"/>
      <c r="D69" s="93"/>
      <c r="E69" s="43" t="s">
        <v>128</v>
      </c>
      <c r="F69" s="44"/>
      <c r="G69" s="44"/>
      <c r="H69" s="45"/>
      <c r="I69" s="68">
        <v>29000</v>
      </c>
      <c r="J69" s="77"/>
      <c r="K69" s="60">
        <v>1</v>
      </c>
      <c r="L69" s="61"/>
      <c r="M69" s="68">
        <f t="shared" si="14"/>
        <v>29000</v>
      </c>
      <c r="N69" s="77"/>
      <c r="O69" s="78">
        <v>0</v>
      </c>
      <c r="P69" s="79"/>
      <c r="Q69" s="78">
        <f t="shared" si="16"/>
        <v>29000</v>
      </c>
      <c r="R69" s="80"/>
    </row>
    <row r="70" spans="2:18" ht="15.75" thickBot="1" x14ac:dyDescent="0.3">
      <c r="B70" s="14"/>
      <c r="C70" s="14"/>
      <c r="D70" s="14"/>
      <c r="K70" s="82" t="s">
        <v>94</v>
      </c>
      <c r="L70" s="82"/>
      <c r="M70" s="83">
        <f>SUM(M63:N69)</f>
        <v>954998</v>
      </c>
      <c r="N70" s="84"/>
      <c r="O70" s="86">
        <f>SUM(O63:P69)</f>
        <v>925998</v>
      </c>
      <c r="P70" s="87"/>
      <c r="Q70" s="94">
        <f>SUM(Q63:R69)</f>
        <v>29000</v>
      </c>
      <c r="R70" s="95"/>
    </row>
    <row r="72" spans="2:18" x14ac:dyDescent="0.25">
      <c r="B72" s="13" t="s">
        <v>129</v>
      </c>
    </row>
    <row r="73" spans="2:18" x14ac:dyDescent="0.25">
      <c r="B73" s="73" t="s">
        <v>129</v>
      </c>
      <c r="C73" s="73"/>
      <c r="D73" s="73"/>
      <c r="E73" s="73" t="s">
        <v>97</v>
      </c>
      <c r="F73" s="73"/>
      <c r="G73" s="73"/>
      <c r="H73" s="73"/>
      <c r="I73" s="74" t="s">
        <v>115</v>
      </c>
      <c r="J73" s="75"/>
      <c r="K73" s="74" t="s">
        <v>116</v>
      </c>
      <c r="L73" s="75"/>
      <c r="M73" s="73" t="s">
        <v>53</v>
      </c>
      <c r="N73" s="73"/>
      <c r="O73" s="76" t="s">
        <v>54</v>
      </c>
      <c r="P73" s="76"/>
      <c r="Q73" s="76" t="s">
        <v>55</v>
      </c>
      <c r="R73" s="76"/>
    </row>
    <row r="74" spans="2:18" x14ac:dyDescent="0.25">
      <c r="B74" s="46"/>
      <c r="C74" s="46"/>
      <c r="D74" s="46"/>
      <c r="E74" s="46"/>
      <c r="F74" s="46"/>
      <c r="G74" s="46"/>
      <c r="H74" s="46"/>
      <c r="I74" s="64"/>
      <c r="J74" s="64"/>
      <c r="K74" s="50"/>
      <c r="L74" s="50"/>
      <c r="M74" s="64"/>
      <c r="N74" s="65"/>
      <c r="O74" s="78"/>
      <c r="P74" s="79"/>
      <c r="Q74" s="78"/>
      <c r="R74" s="80"/>
    </row>
    <row r="75" spans="2:18" x14ac:dyDescent="0.25">
      <c r="B75" s="14"/>
      <c r="C75" s="14"/>
      <c r="D75" s="14"/>
      <c r="K75" s="82" t="s">
        <v>94</v>
      </c>
      <c r="L75" s="82"/>
      <c r="M75" s="83">
        <f>SUM(M74:N74)</f>
        <v>0</v>
      </c>
      <c r="N75" s="84"/>
      <c r="O75" s="96">
        <f>SUM(O74:P74)</f>
        <v>0</v>
      </c>
      <c r="P75" s="97"/>
      <c r="Q75" s="78">
        <f>SUM(Q74:R74)</f>
        <v>0</v>
      </c>
      <c r="R75" s="80"/>
    </row>
    <row r="77" spans="2:18" x14ac:dyDescent="0.25">
      <c r="B77" s="13" t="s">
        <v>130</v>
      </c>
    </row>
    <row r="78" spans="2:18" x14ac:dyDescent="0.25">
      <c r="B78" s="73" t="s">
        <v>131</v>
      </c>
      <c r="C78" s="73"/>
      <c r="D78" s="73"/>
      <c r="E78" s="73" t="s">
        <v>97</v>
      </c>
      <c r="F78" s="73"/>
      <c r="G78" s="73"/>
      <c r="H78" s="73"/>
      <c r="I78" s="74" t="s">
        <v>115</v>
      </c>
      <c r="J78" s="75"/>
      <c r="K78" s="74" t="s">
        <v>116</v>
      </c>
      <c r="L78" s="75"/>
      <c r="M78" s="73" t="s">
        <v>53</v>
      </c>
      <c r="N78" s="73"/>
      <c r="O78" s="76" t="s">
        <v>54</v>
      </c>
      <c r="P78" s="76"/>
      <c r="Q78" s="76" t="s">
        <v>55</v>
      </c>
      <c r="R78" s="76"/>
    </row>
    <row r="79" spans="2:18" ht="15.75" thickBot="1" x14ac:dyDescent="0.3">
      <c r="B79" s="43" t="s">
        <v>132</v>
      </c>
      <c r="C79" s="44"/>
      <c r="D79" s="45"/>
      <c r="E79" s="43" t="s">
        <v>133</v>
      </c>
      <c r="F79" s="44"/>
      <c r="G79" s="44"/>
      <c r="H79" s="45"/>
      <c r="I79" s="68">
        <f>SUM(O40:P45)</f>
        <v>316148.21703125001</v>
      </c>
      <c r="J79" s="77"/>
      <c r="K79" s="60">
        <v>0.26</v>
      </c>
      <c r="L79" s="61"/>
      <c r="M79" s="68">
        <f>K79*I79</f>
        <v>82198.536428125008</v>
      </c>
      <c r="N79" s="100"/>
      <c r="O79" s="96">
        <f>K79*O45</f>
        <v>14704.352000000001</v>
      </c>
      <c r="P79" s="101"/>
      <c r="Q79" s="96">
        <f>M79-O79</f>
        <v>67494.184428125009</v>
      </c>
      <c r="R79" s="101"/>
    </row>
    <row r="80" spans="2:18" ht="15.75" thickBot="1" x14ac:dyDescent="0.3">
      <c r="B80" s="14"/>
      <c r="C80" s="14"/>
      <c r="D80" s="14"/>
      <c r="K80" s="82" t="s">
        <v>94</v>
      </c>
      <c r="L80" s="82"/>
      <c r="M80" s="83">
        <f>SUM(M79:N79)</f>
        <v>82198.536428125008</v>
      </c>
      <c r="N80" s="84"/>
      <c r="O80" s="98">
        <f>SUM(O79:P79)</f>
        <v>14704.352000000001</v>
      </c>
      <c r="P80" s="99"/>
      <c r="Q80" s="94">
        <f>SUM(Q79:R79)</f>
        <v>67494.184428125009</v>
      </c>
      <c r="R80" s="95"/>
    </row>
  </sheetData>
  <mergeCells count="386">
    <mergeCell ref="K80:L80"/>
    <mergeCell ref="M80:N80"/>
    <mergeCell ref="O80:P80"/>
    <mergeCell ref="Q80:R80"/>
    <mergeCell ref="Q78:R78"/>
    <mergeCell ref="B79:D79"/>
    <mergeCell ref="E79:H79"/>
    <mergeCell ref="I79:J79"/>
    <mergeCell ref="K79:L79"/>
    <mergeCell ref="M79:N79"/>
    <mergeCell ref="O79:P79"/>
    <mergeCell ref="Q79:R79"/>
    <mergeCell ref="K75:L75"/>
    <mergeCell ref="M75:N75"/>
    <mergeCell ref="O75:P75"/>
    <mergeCell ref="Q75:R75"/>
    <mergeCell ref="B78:D78"/>
    <mergeCell ref="E78:H78"/>
    <mergeCell ref="I78:J78"/>
    <mergeCell ref="K78:L78"/>
    <mergeCell ref="M78:N78"/>
    <mergeCell ref="O78:P78"/>
    <mergeCell ref="Q73:R73"/>
    <mergeCell ref="B74:D74"/>
    <mergeCell ref="E74:H74"/>
    <mergeCell ref="I74:J74"/>
    <mergeCell ref="K74:L74"/>
    <mergeCell ref="M74:N74"/>
    <mergeCell ref="O74:P74"/>
    <mergeCell ref="Q74:R74"/>
    <mergeCell ref="K70:L70"/>
    <mergeCell ref="M70:N70"/>
    <mergeCell ref="O70:P70"/>
    <mergeCell ref="Q70:R70"/>
    <mergeCell ref="B73:D73"/>
    <mergeCell ref="E73:H73"/>
    <mergeCell ref="I73:J73"/>
    <mergeCell ref="K73:L73"/>
    <mergeCell ref="M73:N73"/>
    <mergeCell ref="O73:P73"/>
    <mergeCell ref="Q68:R68"/>
    <mergeCell ref="B69:D69"/>
    <mergeCell ref="E69:H69"/>
    <mergeCell ref="I69:J69"/>
    <mergeCell ref="K69:L69"/>
    <mergeCell ref="M69:N69"/>
    <mergeCell ref="O69:P69"/>
    <mergeCell ref="Q69:R69"/>
    <mergeCell ref="B68:D68"/>
    <mergeCell ref="E68:H68"/>
    <mergeCell ref="I68:J68"/>
    <mergeCell ref="K68:L68"/>
    <mergeCell ref="M68:N68"/>
    <mergeCell ref="O68:P68"/>
    <mergeCell ref="Q66:R66"/>
    <mergeCell ref="B67:D67"/>
    <mergeCell ref="E67:H67"/>
    <mergeCell ref="I67:J67"/>
    <mergeCell ref="K67:L67"/>
    <mergeCell ref="M67:N67"/>
    <mergeCell ref="O67:P67"/>
    <mergeCell ref="Q67:R67"/>
    <mergeCell ref="B66:D66"/>
    <mergeCell ref="E66:H66"/>
    <mergeCell ref="I66:J66"/>
    <mergeCell ref="K66:L66"/>
    <mergeCell ref="M66:N66"/>
    <mergeCell ref="O66:P66"/>
    <mergeCell ref="B63:D63"/>
    <mergeCell ref="E63:H63"/>
    <mergeCell ref="I63:J63"/>
    <mergeCell ref="K63:L63"/>
    <mergeCell ref="M63:N63"/>
    <mergeCell ref="O63:P63"/>
    <mergeCell ref="Q63:R63"/>
    <mergeCell ref="Q64:R64"/>
    <mergeCell ref="B65:D65"/>
    <mergeCell ref="E65:H65"/>
    <mergeCell ref="I65:J65"/>
    <mergeCell ref="K65:L65"/>
    <mergeCell ref="M65:N65"/>
    <mergeCell ref="O65:P65"/>
    <mergeCell ref="Q65:R65"/>
    <mergeCell ref="B64:D64"/>
    <mergeCell ref="E64:H64"/>
    <mergeCell ref="I64:J64"/>
    <mergeCell ref="K64:L64"/>
    <mergeCell ref="M64:N64"/>
    <mergeCell ref="O64:P64"/>
    <mergeCell ref="K59:L59"/>
    <mergeCell ref="M59:N59"/>
    <mergeCell ref="O59:P59"/>
    <mergeCell ref="Q59:R59"/>
    <mergeCell ref="S59:T59"/>
    <mergeCell ref="B62:D62"/>
    <mergeCell ref="E62:H62"/>
    <mergeCell ref="I62:J62"/>
    <mergeCell ref="K62:L62"/>
    <mergeCell ref="M62:N62"/>
    <mergeCell ref="O62:P62"/>
    <mergeCell ref="Q62:R62"/>
    <mergeCell ref="Q57:R57"/>
    <mergeCell ref="S57:T57"/>
    <mergeCell ref="B58:D58"/>
    <mergeCell ref="E58:H58"/>
    <mergeCell ref="I58:J58"/>
    <mergeCell ref="K58:L58"/>
    <mergeCell ref="M58:N58"/>
    <mergeCell ref="O58:P58"/>
    <mergeCell ref="Q58:R58"/>
    <mergeCell ref="S58:T58"/>
    <mergeCell ref="B57:D57"/>
    <mergeCell ref="E57:H57"/>
    <mergeCell ref="I57:J57"/>
    <mergeCell ref="K57:L57"/>
    <mergeCell ref="M57:N57"/>
    <mergeCell ref="O57:P57"/>
    <mergeCell ref="Q55:R55"/>
    <mergeCell ref="S55:T55"/>
    <mergeCell ref="B56:D56"/>
    <mergeCell ref="E56:H56"/>
    <mergeCell ref="I56:J56"/>
    <mergeCell ref="K56:L56"/>
    <mergeCell ref="M56:N56"/>
    <mergeCell ref="O56:P56"/>
    <mergeCell ref="Q56:R56"/>
    <mergeCell ref="S56:T56"/>
    <mergeCell ref="B55:D55"/>
    <mergeCell ref="E55:H55"/>
    <mergeCell ref="I55:J55"/>
    <mergeCell ref="K55:L55"/>
    <mergeCell ref="M55:N55"/>
    <mergeCell ref="O55:P55"/>
    <mergeCell ref="Q53:R53"/>
    <mergeCell ref="S53:T53"/>
    <mergeCell ref="B54:D54"/>
    <mergeCell ref="E54:H54"/>
    <mergeCell ref="I54:J54"/>
    <mergeCell ref="K54:L54"/>
    <mergeCell ref="M54:N54"/>
    <mergeCell ref="O54:P54"/>
    <mergeCell ref="Q54:R54"/>
    <mergeCell ref="S54:T54"/>
    <mergeCell ref="B53:D53"/>
    <mergeCell ref="E53:H53"/>
    <mergeCell ref="I53:J53"/>
    <mergeCell ref="K53:L53"/>
    <mergeCell ref="M53:N53"/>
    <mergeCell ref="O53:P53"/>
    <mergeCell ref="B46:D47"/>
    <mergeCell ref="Q51:R51"/>
    <mergeCell ref="S51:T51"/>
    <mergeCell ref="B52:D52"/>
    <mergeCell ref="E52:H52"/>
    <mergeCell ref="I52:J52"/>
    <mergeCell ref="K52:L52"/>
    <mergeCell ref="M52:N52"/>
    <mergeCell ref="O52:P52"/>
    <mergeCell ref="Q52:R52"/>
    <mergeCell ref="S52:T52"/>
    <mergeCell ref="Q48:R48"/>
    <mergeCell ref="S48:T48"/>
    <mergeCell ref="U48:V48"/>
    <mergeCell ref="B51:D51"/>
    <mergeCell ref="E51:H51"/>
    <mergeCell ref="I51:J51"/>
    <mergeCell ref="K51:L51"/>
    <mergeCell ref="M51:N51"/>
    <mergeCell ref="O51:P51"/>
    <mergeCell ref="Q46:R46"/>
    <mergeCell ref="S46:T46"/>
    <mergeCell ref="U46:V46"/>
    <mergeCell ref="E47:G47"/>
    <mergeCell ref="H47:I47"/>
    <mergeCell ref="J47:K47"/>
    <mergeCell ref="M47:N47"/>
    <mergeCell ref="O47:P47"/>
    <mergeCell ref="Q47:R47"/>
    <mergeCell ref="S47:T47"/>
    <mergeCell ref="E46:G46"/>
    <mergeCell ref="H46:I46"/>
    <mergeCell ref="J46:K46"/>
    <mergeCell ref="M46:N46"/>
    <mergeCell ref="O46:P46"/>
    <mergeCell ref="U47:V47"/>
    <mergeCell ref="S44:T44"/>
    <mergeCell ref="U44:V44"/>
    <mergeCell ref="E45:G45"/>
    <mergeCell ref="H45:I45"/>
    <mergeCell ref="J45:K45"/>
    <mergeCell ref="M45:N45"/>
    <mergeCell ref="O45:P45"/>
    <mergeCell ref="Q45:R45"/>
    <mergeCell ref="S45:T45"/>
    <mergeCell ref="U45:V45"/>
    <mergeCell ref="E44:G44"/>
    <mergeCell ref="H44:I44"/>
    <mergeCell ref="J44:K44"/>
    <mergeCell ref="M44:N44"/>
    <mergeCell ref="O44:P44"/>
    <mergeCell ref="Q44:R44"/>
    <mergeCell ref="J43:K43"/>
    <mergeCell ref="M43:N43"/>
    <mergeCell ref="O43:P43"/>
    <mergeCell ref="Q43:R43"/>
    <mergeCell ref="S43:T43"/>
    <mergeCell ref="U43:V43"/>
    <mergeCell ref="E42:G42"/>
    <mergeCell ref="H42:I42"/>
    <mergeCell ref="J42:K42"/>
    <mergeCell ref="M42:N42"/>
    <mergeCell ref="O42:P42"/>
    <mergeCell ref="Q42:R42"/>
    <mergeCell ref="S39:T39"/>
    <mergeCell ref="U39:V39"/>
    <mergeCell ref="B40:D45"/>
    <mergeCell ref="E40:G40"/>
    <mergeCell ref="H40:I40"/>
    <mergeCell ref="J40:K40"/>
    <mergeCell ref="M40:N40"/>
    <mergeCell ref="O40:P40"/>
    <mergeCell ref="Q40:R40"/>
    <mergeCell ref="S40:T40"/>
    <mergeCell ref="B35:D39"/>
    <mergeCell ref="U40:V40"/>
    <mergeCell ref="E41:G41"/>
    <mergeCell ref="H41:I41"/>
    <mergeCell ref="J41:K41"/>
    <mergeCell ref="M41:N41"/>
    <mergeCell ref="O41:P41"/>
    <mergeCell ref="Q41:R41"/>
    <mergeCell ref="S41:T41"/>
    <mergeCell ref="U41:V41"/>
    <mergeCell ref="S42:T42"/>
    <mergeCell ref="U42:V42"/>
    <mergeCell ref="E43:G43"/>
    <mergeCell ref="H43:I43"/>
    <mergeCell ref="E39:G39"/>
    <mergeCell ref="H39:I39"/>
    <mergeCell ref="J39:K39"/>
    <mergeCell ref="M39:N39"/>
    <mergeCell ref="O39:P39"/>
    <mergeCell ref="Q39:R39"/>
    <mergeCell ref="E38:G38"/>
    <mergeCell ref="H38:I38"/>
    <mergeCell ref="J38:K38"/>
    <mergeCell ref="M38:N38"/>
    <mergeCell ref="E37:G37"/>
    <mergeCell ref="H37:I37"/>
    <mergeCell ref="J37:K37"/>
    <mergeCell ref="M37:N37"/>
    <mergeCell ref="O37:P37"/>
    <mergeCell ref="Q37:R37"/>
    <mergeCell ref="S37:T37"/>
    <mergeCell ref="U37:V37"/>
    <mergeCell ref="O38:P38"/>
    <mergeCell ref="Q38:R38"/>
    <mergeCell ref="S38:T38"/>
    <mergeCell ref="U38:V38"/>
    <mergeCell ref="Q35:R35"/>
    <mergeCell ref="S35:T35"/>
    <mergeCell ref="U35:V35"/>
    <mergeCell ref="E36:G36"/>
    <mergeCell ref="H36:I36"/>
    <mergeCell ref="J36:K36"/>
    <mergeCell ref="M36:N36"/>
    <mergeCell ref="O36:P36"/>
    <mergeCell ref="Q36:R36"/>
    <mergeCell ref="S36:T36"/>
    <mergeCell ref="E35:G35"/>
    <mergeCell ref="H35:I35"/>
    <mergeCell ref="J35:K35"/>
    <mergeCell ref="M35:N35"/>
    <mergeCell ref="O35:P35"/>
    <mergeCell ref="U36:V36"/>
    <mergeCell ref="U32:V32"/>
    <mergeCell ref="S33:T33"/>
    <mergeCell ref="U33:V33"/>
    <mergeCell ref="E34:G34"/>
    <mergeCell ref="H34:I34"/>
    <mergeCell ref="J34:K34"/>
    <mergeCell ref="M34:N34"/>
    <mergeCell ref="O34:P34"/>
    <mergeCell ref="Q34:R34"/>
    <mergeCell ref="S34:T34"/>
    <mergeCell ref="U34:V34"/>
    <mergeCell ref="E33:G33"/>
    <mergeCell ref="H33:I33"/>
    <mergeCell ref="J33:K33"/>
    <mergeCell ref="M33:N33"/>
    <mergeCell ref="O33:P33"/>
    <mergeCell ref="Q33:R33"/>
    <mergeCell ref="S30:T30"/>
    <mergeCell ref="U30:V30"/>
    <mergeCell ref="B31:D34"/>
    <mergeCell ref="E31:G31"/>
    <mergeCell ref="H31:I31"/>
    <mergeCell ref="J31:K31"/>
    <mergeCell ref="M31:N31"/>
    <mergeCell ref="O31:P31"/>
    <mergeCell ref="Q31:R31"/>
    <mergeCell ref="S31:T31"/>
    <mergeCell ref="E30:G30"/>
    <mergeCell ref="H30:I30"/>
    <mergeCell ref="J30:K30"/>
    <mergeCell ref="M30:N30"/>
    <mergeCell ref="O30:P30"/>
    <mergeCell ref="Q30:R30"/>
    <mergeCell ref="U31:V31"/>
    <mergeCell ref="E32:G32"/>
    <mergeCell ref="H32:I32"/>
    <mergeCell ref="J32:K32"/>
    <mergeCell ref="M32:N32"/>
    <mergeCell ref="O32:P32"/>
    <mergeCell ref="Q32:R32"/>
    <mergeCell ref="S32:T32"/>
    <mergeCell ref="U27:V27"/>
    <mergeCell ref="B28:D30"/>
    <mergeCell ref="E28:G28"/>
    <mergeCell ref="H28:I28"/>
    <mergeCell ref="J28:K28"/>
    <mergeCell ref="M28:N28"/>
    <mergeCell ref="O28:P28"/>
    <mergeCell ref="Q28:R28"/>
    <mergeCell ref="S28:T28"/>
    <mergeCell ref="E27:G27"/>
    <mergeCell ref="H27:I27"/>
    <mergeCell ref="J27:K27"/>
    <mergeCell ref="M27:N27"/>
    <mergeCell ref="O27:P27"/>
    <mergeCell ref="Q27:R27"/>
    <mergeCell ref="U28:V28"/>
    <mergeCell ref="E29:G29"/>
    <mergeCell ref="H29:I29"/>
    <mergeCell ref="J29:K29"/>
    <mergeCell ref="M29:N29"/>
    <mergeCell ref="O29:P29"/>
    <mergeCell ref="Q29:R29"/>
    <mergeCell ref="S29:T29"/>
    <mergeCell ref="U29:V29"/>
    <mergeCell ref="U25:V25"/>
    <mergeCell ref="E26:G26"/>
    <mergeCell ref="H26:I26"/>
    <mergeCell ref="J26:K26"/>
    <mergeCell ref="M26:N26"/>
    <mergeCell ref="O26:P26"/>
    <mergeCell ref="Q26:R26"/>
    <mergeCell ref="S26:T26"/>
    <mergeCell ref="U26:V26"/>
    <mergeCell ref="O24:P24"/>
    <mergeCell ref="Q24:R24"/>
    <mergeCell ref="S24:T24"/>
    <mergeCell ref="B25:D27"/>
    <mergeCell ref="E25:G25"/>
    <mergeCell ref="H25:I25"/>
    <mergeCell ref="J25:K25"/>
    <mergeCell ref="M25:N25"/>
    <mergeCell ref="O25:P25"/>
    <mergeCell ref="Q25:R25"/>
    <mergeCell ref="S25:T25"/>
    <mergeCell ref="S27:T27"/>
    <mergeCell ref="H20:K20"/>
    <mergeCell ref="H21:K21"/>
    <mergeCell ref="H22:K22"/>
    <mergeCell ref="H24:I24"/>
    <mergeCell ref="J24:K24"/>
    <mergeCell ref="M24:N24"/>
    <mergeCell ref="H13:K13"/>
    <mergeCell ref="H14:K14"/>
    <mergeCell ref="H15:K15"/>
    <mergeCell ref="H16:K16"/>
    <mergeCell ref="H18:K18"/>
    <mergeCell ref="H19:K19"/>
    <mergeCell ref="B8:D8"/>
    <mergeCell ref="E8:J8"/>
    <mergeCell ref="B9:D9"/>
    <mergeCell ref="E9:J9"/>
    <mergeCell ref="E11:F11"/>
    <mergeCell ref="H12:K12"/>
    <mergeCell ref="B2:E2"/>
    <mergeCell ref="B4:D4"/>
    <mergeCell ref="E4:J4"/>
    <mergeCell ref="B5:D5"/>
    <mergeCell ref="E5:J5"/>
    <mergeCell ref="B7:D7"/>
    <mergeCell ref="E7:J7"/>
  </mergeCells>
  <pageMargins left="0.7" right="0.7" top="0.75" bottom="0.75" header="0.3" footer="0.3"/>
  <pageSetup orientation="portrait" verticalDpi="0" r:id="rId1"/>
  <headerFooter>
    <oddHeader>&amp;L&amp;"Franklin Gothic Book"&amp;10&amp;K000000 Sensitive&amp;1#_x000D_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1E80D4-F366-4BA0-901F-6C44F45CCCBB}"/>
</file>

<file path=customXml/itemProps2.xml><?xml version="1.0" encoding="utf-8"?>
<ds:datastoreItem xmlns:ds="http://schemas.openxmlformats.org/officeDocument/2006/customXml" ds:itemID="{929106C6-4A28-4379-A1FD-BD7550727465}"/>
</file>

<file path=customXml/itemProps3.xml><?xml version="1.0" encoding="utf-8"?>
<ds:datastoreItem xmlns:ds="http://schemas.openxmlformats.org/officeDocument/2006/customXml" ds:itemID="{485B400D-1A60-4BAB-AA5C-49BD760B5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Vendors</vt:lpstr>
      <vt:lpstr>Honda proposal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Vankirk, Todd</cp:lastModifiedBy>
  <cp:lastPrinted>2007-08-08T19:51:24Z</cp:lastPrinted>
  <dcterms:created xsi:type="dcterms:W3CDTF">2007-08-02T15:38:38Z</dcterms:created>
  <dcterms:modified xsi:type="dcterms:W3CDTF">2023-09-20T15:53:10Z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