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X:\PURCHASING\FY 2022\553-22\"/>
    </mc:Choice>
  </mc:AlternateContent>
  <xr:revisionPtr revIDLastSave="0" documentId="8_{94DFC068-071E-4CFF-8E7F-12BD0364EF21}" xr6:coauthVersionLast="45" xr6:coauthVersionMax="45" xr10:uidLastSave="{00000000-0000-0000-0000-000000000000}"/>
  <bookViews>
    <workbookView xWindow="-28920" yWindow="-120" windowWidth="29040" windowHeight="15840" xr2:uid="{00000000-000D-0000-FFFF-FFFF00000000}"/>
  </bookViews>
  <sheets>
    <sheet name="Vendors" sheetId="1" r:id="rId1"/>
    <sheet name="Worksheet" sheetId="2" r:id="rId2"/>
    <sheet name="Rates" sheetId="3" r:id="rId3"/>
  </sheets>
  <definedNames>
    <definedName name="_xlnm.Print_Area" localSheetId="1">Worksheet!$A$1:$L$13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3" l="1"/>
  <c r="C11" i="3"/>
  <c r="C9" i="3"/>
  <c r="B6" i="3"/>
  <c r="D18" i="3" s="1"/>
  <c r="J2" i="2" s="1"/>
  <c r="D4" i="3"/>
  <c r="K9" i="2"/>
  <c r="K8" i="2"/>
  <c r="K7" i="2"/>
  <c r="K6" i="2"/>
  <c r="K5" i="2"/>
  <c r="K4" i="2"/>
  <c r="K11" i="2" s="1"/>
  <c r="D12" i="3" l="1"/>
  <c r="E2" i="2" s="1"/>
  <c r="D13" i="3"/>
  <c r="I2" i="2" s="1"/>
  <c r="D14" i="3"/>
  <c r="F2" i="2" s="1"/>
  <c r="D15" i="3"/>
  <c r="G2" i="2" s="1"/>
  <c r="D9" i="3"/>
  <c r="D2" i="2" s="1"/>
  <c r="D16" i="3"/>
  <c r="H2" i="2" s="1"/>
  <c r="D10" i="3"/>
  <c r="B2" i="2" s="1"/>
  <c r="D17" i="3"/>
  <c r="D11" i="3"/>
  <c r="C2" i="2" s="1"/>
  <c r="L9" i="2" l="1"/>
  <c r="L5" i="2"/>
  <c r="L8" i="2"/>
  <c r="L4" i="2"/>
  <c r="L11" i="2" s="1"/>
  <c r="L7" i="2"/>
  <c r="L6" i="2"/>
</calcChain>
</file>

<file path=xl/sharedStrings.xml><?xml version="1.0" encoding="utf-8"?>
<sst xmlns="http://schemas.openxmlformats.org/spreadsheetml/2006/main" count="80" uniqueCount="63">
  <si>
    <t>STATE OF OHIO</t>
  </si>
  <si>
    <t>Director of Transportation</t>
  </si>
  <si>
    <t>Award Date</t>
  </si>
  <si>
    <t>Invitation</t>
  </si>
  <si>
    <t>553-22</t>
  </si>
  <si>
    <t>Single</t>
  </si>
  <si>
    <t>Opened</t>
  </si>
  <si>
    <t>Location</t>
  </si>
  <si>
    <t>Statewide</t>
  </si>
  <si>
    <t>Commodity</t>
  </si>
  <si>
    <t>Consultant Selection for Grade Crossing Action Plan</t>
  </si>
  <si>
    <t>Threshold</t>
  </si>
  <si>
    <t>Vendor Information</t>
  </si>
  <si>
    <t>Remit to Address</t>
  </si>
  <si>
    <t>Link to Bid</t>
  </si>
  <si>
    <t>HDR Engineering, Inc.</t>
  </si>
  <si>
    <t>Included on Pricing Tab</t>
  </si>
  <si>
    <t>9987 CARVER RD STE 200</t>
  </si>
  <si>
    <t>Cincinnati, OH 45242</t>
  </si>
  <si>
    <t>Kevin Keller</t>
  </si>
  <si>
    <t>614-839-5770</t>
  </si>
  <si>
    <t>OAKS ID: 0000080903</t>
  </si>
  <si>
    <t>Kevin.Keller@hdrinc.com; Matt.Selhorst@hdrinc.com</t>
  </si>
  <si>
    <t>Loaded Billing Rates</t>
  </si>
  <si>
    <t>Principal</t>
  </si>
  <si>
    <t>Project Manager</t>
  </si>
  <si>
    <t>Senior Advisor</t>
  </si>
  <si>
    <t>Data Collection &amp; Analysis</t>
  </si>
  <si>
    <t>Railroad Planning</t>
  </si>
  <si>
    <t>Grade Crossing Engineering</t>
  </si>
  <si>
    <t>Public &amp; Agency Stakeholder Outreach</t>
  </si>
  <si>
    <t>QAQC</t>
  </si>
  <si>
    <t>Admin</t>
  </si>
  <si>
    <t>Hours</t>
  </si>
  <si>
    <t>Cost</t>
  </si>
  <si>
    <t>Task 1: Project Management</t>
  </si>
  <si>
    <t>Task 2: SAP Kickoff Meeting</t>
  </si>
  <si>
    <t>Task 3: SAP Development</t>
  </si>
  <si>
    <t>Task 4: Stakeholder Engagement</t>
  </si>
  <si>
    <t>Task 5: Final and Revised Final SAP Update Documentation</t>
  </si>
  <si>
    <t>Expenses</t>
  </si>
  <si>
    <t>Total</t>
  </si>
  <si>
    <r>
      <rPr>
        <b/>
        <sz val="11"/>
        <color theme="1"/>
        <rFont val="Calibri"/>
        <family val="2"/>
        <scheme val="minor"/>
      </rPr>
      <t>Assumptions:</t>
    </r>
    <r>
      <rPr>
        <sz val="10"/>
        <rFont val="Arial"/>
      </rPr>
      <t xml:space="preserve">
   - All stakeholder and project meetings assumed to occur virtually via Cisco Webex or similar platform.
   - Expenses include minimal costs associated with printing of materials, social media postings, and other related items.
   - Stakeholder Engagement Task assumes one virtual stakeholder meeting with railroads, local roadway authorities and other stakeholders. The scope of this task can be adusted during negotiation to increase or decrease the extent of outreach activities.</t>
    </r>
  </si>
  <si>
    <t>project Start</t>
  </si>
  <si>
    <t>Project End</t>
  </si>
  <si>
    <t>months</t>
  </si>
  <si>
    <t>fee growth</t>
  </si>
  <si>
    <t>% increase</t>
  </si>
  <si>
    <t>Name</t>
  </si>
  <si>
    <t>Role</t>
  </si>
  <si>
    <t>Rate (2021)</t>
  </si>
  <si>
    <t>Growth Adjusted</t>
  </si>
  <si>
    <t>Kevin Keller/Keith Bucklew</t>
  </si>
  <si>
    <t>Matt Selhorst</t>
  </si>
  <si>
    <t>Chris Ryan</t>
  </si>
  <si>
    <t>David Montoya</t>
  </si>
  <si>
    <t>Tony Klaumann</t>
  </si>
  <si>
    <t>Catherine Dobbs</t>
  </si>
  <si>
    <t>Jennifer Crumbliss</t>
  </si>
  <si>
    <t>Ameerah Palacios</t>
  </si>
  <si>
    <t>Safety Analysis</t>
  </si>
  <si>
    <t>Generic</t>
  </si>
  <si>
    <t>Multiplier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</si>
</sst>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000"/>
  </numFmts>
  <fonts count="12" x14ac:knownFonts="1">
    <font>
      <sz val="10"/>
      <name val="Arial"/>
    </font>
    <font>
      <sz val="11"/>
      <color theme="1"/>
      <name val="Calibri"/>
      <family val="2"/>
      <scheme val="minor"/>
    </font>
    <font>
      <b/>
      <sz val="10"/>
      <name val="Arial"/>
      <family val="2"/>
    </font>
    <font>
      <sz val="8"/>
      <name val="Arial"/>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b/>
      <sz val="11"/>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3" fillId="0" borderId="1" xfId="0" applyFont="1" applyBorder="1"/>
    <xf numFmtId="49" fontId="0" fillId="0" borderId="0" xfId="0" applyNumberFormat="1" applyAlignment="1">
      <alignment horizontal="lef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14" fontId="7"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 fillId="0" borderId="0" xfId="1"/>
    <xf numFmtId="0" fontId="1" fillId="0" borderId="1" xfId="1" applyBorder="1"/>
    <xf numFmtId="0" fontId="11" fillId="0" borderId="1" xfId="1" applyFont="1" applyBorder="1" applyAlignment="1">
      <alignment horizontal="center" textRotation="90" wrapText="1"/>
    </xf>
    <xf numFmtId="0" fontId="11" fillId="0" borderId="3" xfId="1" applyFont="1" applyBorder="1" applyAlignment="1">
      <alignment horizontal="center" textRotation="90"/>
    </xf>
    <xf numFmtId="0" fontId="11" fillId="0" borderId="4" xfId="1" applyFont="1" applyBorder="1" applyAlignment="1">
      <alignment horizontal="right"/>
    </xf>
    <xf numFmtId="0" fontId="11" fillId="0" borderId="5" xfId="1" applyFont="1" applyBorder="1" applyAlignment="1">
      <alignment horizontal="right"/>
    </xf>
    <xf numFmtId="0" fontId="11" fillId="0" borderId="1" xfId="1" applyFont="1" applyBorder="1"/>
    <xf numFmtId="0" fontId="1" fillId="0" borderId="3" xfId="1" applyBorder="1"/>
    <xf numFmtId="0" fontId="1" fillId="0" borderId="6" xfId="1" applyBorder="1"/>
    <xf numFmtId="44" fontId="11" fillId="0" borderId="7" xfId="2" applyFont="1" applyBorder="1"/>
    <xf numFmtId="9" fontId="0" fillId="0" borderId="0" xfId="3" applyFont="1"/>
    <xf numFmtId="0" fontId="1" fillId="0" borderId="8" xfId="1" applyBorder="1"/>
    <xf numFmtId="0" fontId="1" fillId="0" borderId="9" xfId="1" applyBorder="1"/>
    <xf numFmtId="44" fontId="11" fillId="0" borderId="10" xfId="2" applyFont="1" applyBorder="1"/>
    <xf numFmtId="0" fontId="11" fillId="0" borderId="11" xfId="1" applyFont="1" applyBorder="1"/>
    <xf numFmtId="0" fontId="1" fillId="0" borderId="4" xfId="1" applyBorder="1"/>
    <xf numFmtId="44" fontId="11" fillId="0" borderId="5" xfId="2" applyFont="1" applyBorder="1"/>
    <xf numFmtId="0" fontId="11" fillId="0" borderId="12" xfId="1" applyFont="1" applyBorder="1"/>
    <xf numFmtId="0" fontId="1" fillId="0" borderId="13" xfId="1" applyBorder="1"/>
    <xf numFmtId="44" fontId="11" fillId="0" borderId="14" xfId="2" applyFont="1" applyBorder="1"/>
    <xf numFmtId="44" fontId="0" fillId="0" borderId="0" xfId="2" applyFont="1"/>
    <xf numFmtId="44" fontId="1" fillId="0" borderId="0" xfId="1" applyNumberFormat="1"/>
    <xf numFmtId="164" fontId="0" fillId="0" borderId="0" xfId="2" applyNumberFormat="1" applyFont="1"/>
    <xf numFmtId="14" fontId="1" fillId="0" borderId="0" xfId="1" applyNumberFormat="1"/>
    <xf numFmtId="165" fontId="1" fillId="0" borderId="0" xfId="1" applyNumberFormat="1"/>
    <xf numFmtId="44" fontId="0" fillId="0" borderId="0" xfId="2" applyFont="1" applyFill="1"/>
    <xf numFmtId="0" fontId="1" fillId="0" borderId="0" xfId="1" applyAlignment="1">
      <alignment horizontal="left" wrapText="1"/>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vertical="top"/>
    </xf>
    <xf numFmtId="0" fontId="11" fillId="0" borderId="2" xfId="1" applyFont="1" applyBorder="1" applyAlignment="1">
      <alignment horizontal="center"/>
    </xf>
    <xf numFmtId="0" fontId="1" fillId="0" borderId="0" xfId="1" applyAlignment="1">
      <alignment horizontal="left" vertical="top" wrapText="1"/>
    </xf>
    <xf numFmtId="0" fontId="7" fillId="0" borderId="0" xfId="0" applyFont="1" applyFill="1" applyAlignment="1">
      <alignment vertical="center"/>
    </xf>
    <xf numFmtId="14" fontId="0" fillId="0" borderId="0" xfId="0" applyNumberFormat="1"/>
  </cellXfs>
  <cellStyles count="4">
    <cellStyle name="Currency 2" xfId="2" xr:uid="{B107405D-F0FC-4D98-9C79-DC006BA64BF2}"/>
    <cellStyle name="Normal" xfId="0" builtinId="0"/>
    <cellStyle name="Normal 2" xfId="1" xr:uid="{54757942-A251-4EF5-BAD9-CD2562F0BD3F}"/>
    <cellStyle name="Percent 2" xfId="3" xr:uid="{B24E21D1-1C17-4D5C-AB7C-7350835DC4F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tabSelected="1" workbookViewId="0">
      <selection activeCell="G7" sqref="G7"/>
    </sheetView>
  </sheetViews>
  <sheetFormatPr defaultRowHeight="12.5" x14ac:dyDescent="0.25"/>
  <cols>
    <col min="1" max="1" width="28.1796875" style="2" bestFit="1" customWidth="1"/>
    <col min="2" max="3" width="28.1796875" customWidth="1"/>
    <col min="4" max="4" width="10" customWidth="1"/>
    <col min="5" max="5" width="9.81640625" customWidth="1"/>
    <col min="6" max="7" width="10" bestFit="1" customWidth="1"/>
  </cols>
  <sheetData>
    <row r="1" spans="1:7" ht="13" x14ac:dyDescent="0.3">
      <c r="A1" s="38"/>
      <c r="B1" s="38"/>
      <c r="C1" s="39" t="s">
        <v>0</v>
      </c>
      <c r="D1" s="39"/>
      <c r="E1" s="39"/>
      <c r="F1" s="39"/>
    </row>
    <row r="2" spans="1:7" x14ac:dyDescent="0.25">
      <c r="A2" s="38"/>
      <c r="B2" s="38"/>
      <c r="C2" s="38"/>
      <c r="D2" s="38"/>
      <c r="E2" s="38"/>
      <c r="F2" s="38"/>
    </row>
    <row r="3" spans="1:7" x14ac:dyDescent="0.25">
      <c r="A3" s="38"/>
      <c r="B3" s="38"/>
      <c r="C3" s="38"/>
      <c r="D3" s="38"/>
      <c r="E3" s="38"/>
      <c r="F3" s="38"/>
    </row>
    <row r="4" spans="1:7" x14ac:dyDescent="0.25">
      <c r="A4" s="38"/>
      <c r="B4" s="38"/>
      <c r="C4" s="38"/>
      <c r="D4" s="38"/>
      <c r="E4" s="38"/>
      <c r="F4" s="38"/>
    </row>
    <row r="5" spans="1:7" x14ac:dyDescent="0.25">
      <c r="A5" s="38"/>
      <c r="B5" s="38"/>
      <c r="C5" s="40" t="s">
        <v>1</v>
      </c>
      <c r="D5" s="40"/>
      <c r="E5" s="40"/>
      <c r="F5" s="40"/>
    </row>
    <row r="6" spans="1:7" x14ac:dyDescent="0.25">
      <c r="A6" s="38"/>
      <c r="B6" s="38"/>
      <c r="C6" s="38"/>
      <c r="D6" s="38"/>
      <c r="E6" s="38"/>
      <c r="F6" s="1" t="s">
        <v>2</v>
      </c>
      <c r="G6" s="44">
        <v>44439</v>
      </c>
    </row>
    <row r="7" spans="1:7" ht="13" x14ac:dyDescent="0.25">
      <c r="A7"/>
      <c r="B7" s="3" t="s">
        <v>3</v>
      </c>
      <c r="C7" s="4" t="s">
        <v>4</v>
      </c>
      <c r="D7" s="4" t="s">
        <v>5</v>
      </c>
    </row>
    <row r="8" spans="1:7" x14ac:dyDescent="0.25">
      <c r="A8"/>
      <c r="B8" s="5" t="s">
        <v>6</v>
      </c>
      <c r="C8" s="6">
        <v>44432</v>
      </c>
    </row>
    <row r="9" spans="1:7" x14ac:dyDescent="0.25">
      <c r="A9"/>
      <c r="B9" s="5" t="s">
        <v>7</v>
      </c>
      <c r="C9" s="7" t="s">
        <v>8</v>
      </c>
    </row>
    <row r="10" spans="1:7" x14ac:dyDescent="0.25">
      <c r="A10"/>
      <c r="B10" s="5" t="s">
        <v>9</v>
      </c>
      <c r="C10" s="7" t="s">
        <v>10</v>
      </c>
    </row>
    <row r="11" spans="1:7" x14ac:dyDescent="0.25">
      <c r="A11"/>
      <c r="B11" s="8" t="s">
        <v>11</v>
      </c>
    </row>
    <row r="12" spans="1:7" ht="13" x14ac:dyDescent="0.25">
      <c r="A12" s="9" t="s">
        <v>4</v>
      </c>
    </row>
    <row r="13" spans="1:7" x14ac:dyDescent="0.25">
      <c r="A13"/>
      <c r="B13" s="5" t="s">
        <v>12</v>
      </c>
      <c r="C13" s="5" t="s">
        <v>13</v>
      </c>
      <c r="D13" s="5" t="s">
        <v>14</v>
      </c>
    </row>
    <row r="14" spans="1:7" x14ac:dyDescent="0.25">
      <c r="A14" s="43" t="s">
        <v>15</v>
      </c>
      <c r="B14" s="10" t="s">
        <v>15</v>
      </c>
      <c r="C14" s="5" t="s">
        <v>16</v>
      </c>
    </row>
    <row r="15" spans="1:7" x14ac:dyDescent="0.25">
      <c r="A15" s="7" t="s">
        <v>17</v>
      </c>
      <c r="B15" s="7" t="s">
        <v>17</v>
      </c>
    </row>
    <row r="16" spans="1:7" x14ac:dyDescent="0.25">
      <c r="A16" s="7" t="s">
        <v>18</v>
      </c>
      <c r="B16" s="7" t="s">
        <v>18</v>
      </c>
    </row>
    <row r="17" spans="1:2" x14ac:dyDescent="0.25">
      <c r="A17" s="7" t="s">
        <v>19</v>
      </c>
      <c r="B17" s="7" t="s">
        <v>19</v>
      </c>
    </row>
    <row r="18" spans="1:2" x14ac:dyDescent="0.25">
      <c r="A18" s="7" t="s">
        <v>20</v>
      </c>
      <c r="B18" s="7" t="s">
        <v>20</v>
      </c>
    </row>
    <row r="19" spans="1:2" x14ac:dyDescent="0.25">
      <c r="A19" s="7" t="s">
        <v>21</v>
      </c>
    </row>
    <row r="20" spans="1:2" x14ac:dyDescent="0.25">
      <c r="A20" s="7" t="s">
        <v>22</v>
      </c>
    </row>
    <row r="21" spans="1:2" x14ac:dyDescent="0.25">
      <c r="A21"/>
      <c r="B21" s="10" t="s">
        <v>15</v>
      </c>
    </row>
  </sheetData>
  <mergeCells count="5">
    <mergeCell ref="A1:B6"/>
    <mergeCell ref="C1:F1"/>
    <mergeCell ref="C2:F4"/>
    <mergeCell ref="C5:F5"/>
    <mergeCell ref="C6:E6"/>
  </mergeCells>
  <phoneticPr fontId="0" type="noConversion"/>
  <pageMargins left="0.25" right="0.25" top="1" bottom="1" header="0.5" footer="0.5"/>
  <pageSetup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3CF7B-DE7C-4731-B234-7F721C9FE053}">
  <dimension ref="A1:N19"/>
  <sheetViews>
    <sheetView view="pageBreakPreview" zoomScaleNormal="100" zoomScaleSheetLayoutView="100" workbookViewId="0">
      <selection activeCell="O8" sqref="O8"/>
    </sheetView>
  </sheetViews>
  <sheetFormatPr defaultRowHeight="14.5" x14ac:dyDescent="0.35"/>
  <cols>
    <col min="1" max="1" width="51.08984375" style="11" bestFit="1" customWidth="1"/>
    <col min="2" max="2" width="7.54296875" style="11" bestFit="1" customWidth="1"/>
    <col min="3" max="7" width="8.54296875" style="11" bestFit="1" customWidth="1"/>
    <col min="8" max="8" width="8.90625" style="11" bestFit="1" customWidth="1"/>
    <col min="9" max="9" width="7.54296875" style="11" bestFit="1" customWidth="1"/>
    <col min="10" max="10" width="8.6328125" style="11" bestFit="1" customWidth="1"/>
    <col min="11" max="11" width="5.90625" style="11" bestFit="1" customWidth="1"/>
    <col min="12" max="12" width="12.453125" style="11" bestFit="1" customWidth="1"/>
    <col min="13" max="17" width="14.1796875" style="11" customWidth="1"/>
    <col min="18" max="16384" width="8.7265625" style="11"/>
  </cols>
  <sheetData>
    <row r="1" spans="1:14" x14ac:dyDescent="0.35">
      <c r="B1" s="41" t="s">
        <v>23</v>
      </c>
      <c r="C1" s="41"/>
      <c r="D1" s="41"/>
      <c r="E1" s="41"/>
      <c r="F1" s="41"/>
      <c r="G1" s="41"/>
      <c r="H1" s="41"/>
      <c r="I1" s="41"/>
      <c r="J1" s="41"/>
    </row>
    <row r="2" spans="1:14" ht="15" thickBot="1" x14ac:dyDescent="0.4">
      <c r="B2" s="12">
        <f>VLOOKUP(B3,Rates!$B:$D,3,FALSE)*Rates!$C$21</f>
        <v>258.72000000000003</v>
      </c>
      <c r="C2" s="12">
        <f>VLOOKUP(C3,Rates!$B:$D,3,FALSE)*Rates!$C$21</f>
        <v>157.91999999999999</v>
      </c>
      <c r="D2" s="12">
        <f>VLOOKUP(D3,Rates!$B:$D,3,FALSE)*Rates!$C$21</f>
        <v>286.71999999999997</v>
      </c>
      <c r="E2" s="12">
        <f>VLOOKUP(E3,Rates!$B:$D,3,FALSE)*Rates!$C$21</f>
        <v>73.64</v>
      </c>
      <c r="F2" s="12">
        <f>VLOOKUP(F3,Rates!$B:$D,3,FALSE)*Rates!$C$21</f>
        <v>224.56</v>
      </c>
      <c r="G2" s="12">
        <f>VLOOKUP(G3,Rates!$B:$D,3,FALSE)*Rates!$C$21</f>
        <v>204.39999999999998</v>
      </c>
      <c r="H2" s="12">
        <f>VLOOKUP(H3,Rates!$B:$D,3,FALSE)*Rates!$C$21</f>
        <v>131.04</v>
      </c>
      <c r="I2" s="12">
        <f>VLOOKUP(I3,Rates!$B:$D,3,FALSE)*Rates!$C$21</f>
        <v>168</v>
      </c>
      <c r="J2" s="12">
        <f>VLOOKUP(J3,Rates!$B:$D,3,FALSE)*Rates!$C$21</f>
        <v>85.399999999999991</v>
      </c>
    </row>
    <row r="3" spans="1:14" ht="79" x14ac:dyDescent="0.35">
      <c r="A3" s="12"/>
      <c r="B3" s="13" t="s">
        <v>24</v>
      </c>
      <c r="C3" s="13" t="s">
        <v>25</v>
      </c>
      <c r="D3" s="13" t="s">
        <v>26</v>
      </c>
      <c r="E3" s="13" t="s">
        <v>27</v>
      </c>
      <c r="F3" s="13" t="s">
        <v>28</v>
      </c>
      <c r="G3" s="13" t="s">
        <v>29</v>
      </c>
      <c r="H3" s="13" t="s">
        <v>30</v>
      </c>
      <c r="I3" s="13" t="s">
        <v>31</v>
      </c>
      <c r="J3" s="14" t="s">
        <v>32</v>
      </c>
      <c r="K3" s="15" t="s">
        <v>33</v>
      </c>
      <c r="L3" s="16" t="s">
        <v>34</v>
      </c>
    </row>
    <row r="4" spans="1:14" x14ac:dyDescent="0.35">
      <c r="A4" s="17" t="s">
        <v>35</v>
      </c>
      <c r="B4" s="12">
        <v>2</v>
      </c>
      <c r="C4" s="12">
        <v>20</v>
      </c>
      <c r="D4" s="12">
        <v>4</v>
      </c>
      <c r="E4" s="12">
        <v>20</v>
      </c>
      <c r="F4" s="12"/>
      <c r="G4" s="12"/>
      <c r="H4" s="12"/>
      <c r="I4" s="12"/>
      <c r="J4" s="18">
        <v>20</v>
      </c>
      <c r="K4" s="19">
        <f t="shared" ref="K4:K9" si="0">SUM(B4:J4)</f>
        <v>66</v>
      </c>
      <c r="L4" s="20">
        <f t="shared" ref="L4:L9" si="1">SUMPRODUCT($B$2:$J$2, B4:J4)</f>
        <v>8003.5199999999995</v>
      </c>
      <c r="N4" s="21"/>
    </row>
    <row r="5" spans="1:14" x14ac:dyDescent="0.35">
      <c r="A5" s="17" t="s">
        <v>36</v>
      </c>
      <c r="B5" s="12">
        <v>2</v>
      </c>
      <c r="C5" s="12">
        <v>4</v>
      </c>
      <c r="D5" s="12">
        <v>2</v>
      </c>
      <c r="E5" s="12">
        <v>8</v>
      </c>
      <c r="F5" s="12">
        <v>8</v>
      </c>
      <c r="G5" s="12">
        <v>2</v>
      </c>
      <c r="H5" s="12">
        <v>16</v>
      </c>
      <c r="I5" s="12">
        <v>2</v>
      </c>
      <c r="J5" s="18"/>
      <c r="K5" s="19">
        <f t="shared" si="0"/>
        <v>44</v>
      </c>
      <c r="L5" s="20">
        <f t="shared" si="1"/>
        <v>6949.6</v>
      </c>
      <c r="N5" s="21"/>
    </row>
    <row r="6" spans="1:14" x14ac:dyDescent="0.35">
      <c r="A6" s="17" t="s">
        <v>37</v>
      </c>
      <c r="B6" s="12">
        <v>4</v>
      </c>
      <c r="C6" s="12">
        <v>40</v>
      </c>
      <c r="D6" s="12">
        <v>12</v>
      </c>
      <c r="E6" s="12">
        <v>160</v>
      </c>
      <c r="F6" s="12">
        <v>24</v>
      </c>
      <c r="G6" s="12">
        <v>40</v>
      </c>
      <c r="H6" s="12"/>
      <c r="I6" s="12"/>
      <c r="J6" s="18"/>
      <c r="K6" s="19">
        <f t="shared" si="0"/>
        <v>280</v>
      </c>
      <c r="L6" s="20">
        <f t="shared" si="1"/>
        <v>36140.160000000003</v>
      </c>
      <c r="N6" s="21"/>
    </row>
    <row r="7" spans="1:14" x14ac:dyDescent="0.35">
      <c r="A7" s="17" t="s">
        <v>38</v>
      </c>
      <c r="B7" s="12">
        <v>4</v>
      </c>
      <c r="C7" s="12">
        <v>16</v>
      </c>
      <c r="D7" s="12">
        <v>12</v>
      </c>
      <c r="E7" s="12">
        <v>24</v>
      </c>
      <c r="F7" s="12">
        <v>24</v>
      </c>
      <c r="G7" s="12">
        <v>12</v>
      </c>
      <c r="H7" s="12">
        <v>60</v>
      </c>
      <c r="I7" s="12">
        <v>2</v>
      </c>
      <c r="J7" s="18"/>
      <c r="K7" s="19">
        <f t="shared" si="0"/>
        <v>154</v>
      </c>
      <c r="L7" s="20">
        <f t="shared" si="1"/>
        <v>24810.239999999998</v>
      </c>
      <c r="N7" s="21"/>
    </row>
    <row r="8" spans="1:14" x14ac:dyDescent="0.35">
      <c r="A8" s="17" t="s">
        <v>39</v>
      </c>
      <c r="B8" s="12">
        <v>4</v>
      </c>
      <c r="C8" s="12">
        <v>16</v>
      </c>
      <c r="D8" s="12">
        <v>8</v>
      </c>
      <c r="E8" s="12">
        <v>40</v>
      </c>
      <c r="F8" s="12">
        <v>24</v>
      </c>
      <c r="G8" s="12">
        <v>16</v>
      </c>
      <c r="H8" s="12">
        <v>4</v>
      </c>
      <c r="I8" s="12">
        <v>4</v>
      </c>
      <c r="J8" s="18"/>
      <c r="K8" s="19">
        <f t="shared" si="0"/>
        <v>116</v>
      </c>
      <c r="L8" s="20">
        <f t="shared" si="1"/>
        <v>18656.96</v>
      </c>
      <c r="N8" s="21"/>
    </row>
    <row r="9" spans="1:14" ht="15" thickBot="1" x14ac:dyDescent="0.4">
      <c r="B9" s="12">
        <v>4</v>
      </c>
      <c r="C9" s="12">
        <v>24</v>
      </c>
      <c r="D9" s="12">
        <v>16</v>
      </c>
      <c r="E9" s="12">
        <v>16</v>
      </c>
      <c r="F9" s="12">
        <v>24</v>
      </c>
      <c r="G9" s="12">
        <v>16</v>
      </c>
      <c r="H9" s="12">
        <v>12</v>
      </c>
      <c r="I9" s="12"/>
      <c r="J9" s="22"/>
      <c r="K9" s="23">
        <f t="shared" si="0"/>
        <v>112</v>
      </c>
      <c r="L9" s="24">
        <f t="shared" si="1"/>
        <v>20823.039999999997</v>
      </c>
      <c r="N9" s="21"/>
    </row>
    <row r="10" spans="1:14" x14ac:dyDescent="0.35">
      <c r="J10" s="25" t="s">
        <v>40</v>
      </c>
      <c r="K10" s="26">
        <v>1</v>
      </c>
      <c r="L10" s="27">
        <v>1000</v>
      </c>
      <c r="N10" s="21"/>
    </row>
    <row r="11" spans="1:14" ht="15" thickBot="1" x14ac:dyDescent="0.4">
      <c r="J11" s="28" t="s">
        <v>41</v>
      </c>
      <c r="K11" s="29">
        <f>SUM(K4:K9)</f>
        <v>772</v>
      </c>
      <c r="L11" s="30">
        <f>SUM(L4:L10)</f>
        <v>116383.51999999997</v>
      </c>
      <c r="N11" s="21"/>
    </row>
    <row r="12" spans="1:14" ht="91.75" customHeight="1" x14ac:dyDescent="0.35">
      <c r="A12" s="42" t="s">
        <v>42</v>
      </c>
      <c r="B12" s="42"/>
      <c r="C12" s="42"/>
      <c r="D12" s="42"/>
      <c r="E12" s="42"/>
      <c r="F12" s="42"/>
      <c r="G12" s="42"/>
      <c r="H12" s="42"/>
      <c r="L12" s="31"/>
    </row>
    <row r="14" spans="1:14" x14ac:dyDescent="0.35">
      <c r="N14" s="32"/>
    </row>
    <row r="15" spans="1:14" x14ac:dyDescent="0.35">
      <c r="N15" s="32"/>
    </row>
    <row r="17" spans="2:10" x14ac:dyDescent="0.35">
      <c r="B17" s="21"/>
      <c r="C17" s="21"/>
      <c r="D17" s="21"/>
      <c r="E17" s="21"/>
      <c r="F17" s="21"/>
      <c r="G17" s="21"/>
      <c r="H17" s="21"/>
      <c r="I17" s="21"/>
      <c r="J17" s="21"/>
    </row>
    <row r="18" spans="2:10" x14ac:dyDescent="0.35">
      <c r="B18" s="33"/>
      <c r="C18" s="33"/>
      <c r="D18" s="33"/>
      <c r="E18" s="33"/>
      <c r="F18" s="33"/>
      <c r="G18" s="33"/>
      <c r="H18" s="33"/>
      <c r="I18" s="33"/>
      <c r="J18" s="33"/>
    </row>
    <row r="19" spans="2:10" x14ac:dyDescent="0.35">
      <c r="B19" s="21"/>
      <c r="C19" s="21"/>
      <c r="D19" s="21"/>
      <c r="E19" s="21"/>
      <c r="F19" s="21"/>
      <c r="G19" s="21"/>
      <c r="H19" s="21"/>
      <c r="I19" s="21"/>
      <c r="J19" s="21"/>
    </row>
  </sheetData>
  <mergeCells count="2">
    <mergeCell ref="B1:J1"/>
    <mergeCell ref="A12:H12"/>
  </mergeCells>
  <conditionalFormatting sqref="B18:J18">
    <cfRule type="colorScale" priority="1">
      <colorScale>
        <cfvo type="min"/>
        <cfvo type="max"/>
        <color rgb="FFFFEF9C"/>
        <color rgb="FF63BE7B"/>
      </colorScale>
    </cfRule>
  </conditionalFormatting>
  <pageMargins left="0.7" right="0.7" top="0.75" bottom="0.75" header="0.3" footer="0.3"/>
  <pageSetup scale="48"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7BB24-5666-41AC-885F-BE0C5CA07374}">
  <dimension ref="A1:D27"/>
  <sheetViews>
    <sheetView workbookViewId="0">
      <selection activeCell="B33" sqref="B33"/>
    </sheetView>
  </sheetViews>
  <sheetFormatPr defaultRowHeight="14.5" x14ac:dyDescent="0.35"/>
  <cols>
    <col min="1" max="1" width="16.1796875" style="11" bestFit="1" customWidth="1"/>
    <col min="2" max="2" width="26.81640625" style="11" bestFit="1" customWidth="1"/>
    <col min="3" max="3" width="14" style="11" customWidth="1"/>
    <col min="4" max="4" width="18.1796875" style="11" customWidth="1"/>
    <col min="5" max="16384" width="8.7265625" style="11"/>
  </cols>
  <sheetData>
    <row r="1" spans="1:4" x14ac:dyDescent="0.35">
      <c r="A1" s="11" t="s">
        <v>43</v>
      </c>
      <c r="B1" s="11" t="s">
        <v>44</v>
      </c>
    </row>
    <row r="2" spans="1:4" x14ac:dyDescent="0.35">
      <c r="A2" s="34">
        <v>44440</v>
      </c>
      <c r="B2" s="34">
        <v>44713</v>
      </c>
    </row>
    <row r="3" spans="1:4" x14ac:dyDescent="0.35">
      <c r="A3" s="11">
        <v>2021</v>
      </c>
      <c r="B3" s="11">
        <v>2022</v>
      </c>
    </row>
    <row r="4" spans="1:4" x14ac:dyDescent="0.35">
      <c r="A4" s="11">
        <v>4</v>
      </c>
      <c r="B4" s="11">
        <v>3</v>
      </c>
      <c r="C4" s="11" t="s">
        <v>45</v>
      </c>
      <c r="D4" s="11">
        <f>B4+A4</f>
        <v>7</v>
      </c>
    </row>
    <row r="5" spans="1:4" x14ac:dyDescent="0.35">
      <c r="A5" s="11">
        <v>1</v>
      </c>
      <c r="B5" s="11">
        <v>1.0349999999999999</v>
      </c>
      <c r="C5" s="11" t="s">
        <v>46</v>
      </c>
    </row>
    <row r="6" spans="1:4" x14ac:dyDescent="0.35">
      <c r="B6" s="35">
        <f>SUMPRODUCT(A4:B4,A5:B5)/D4</f>
        <v>1.0149999999999999</v>
      </c>
      <c r="C6" s="11" t="s">
        <v>47</v>
      </c>
    </row>
    <row r="8" spans="1:4" x14ac:dyDescent="0.35">
      <c r="A8" s="11" t="s">
        <v>48</v>
      </c>
      <c r="B8" s="11" t="s">
        <v>49</v>
      </c>
      <c r="C8" s="11" t="s">
        <v>50</v>
      </c>
      <c r="D8" s="11" t="s">
        <v>51</v>
      </c>
    </row>
    <row r="9" spans="1:4" x14ac:dyDescent="0.35">
      <c r="A9" s="11" t="s">
        <v>52</v>
      </c>
      <c r="B9" s="11" t="s">
        <v>26</v>
      </c>
      <c r="C9" s="31">
        <f>104*0.5 + 97.77*0.5</f>
        <v>100.88499999999999</v>
      </c>
      <c r="D9" s="31">
        <f t="shared" ref="D9:D12" si="0">ROUND($B$6*C9,1)</f>
        <v>102.4</v>
      </c>
    </row>
    <row r="10" spans="1:4" x14ac:dyDescent="0.35">
      <c r="A10" s="11" t="s">
        <v>53</v>
      </c>
      <c r="B10" s="11" t="s">
        <v>24</v>
      </c>
      <c r="C10" s="36">
        <v>91</v>
      </c>
      <c r="D10" s="31">
        <f t="shared" si="0"/>
        <v>92.4</v>
      </c>
    </row>
    <row r="11" spans="1:4" x14ac:dyDescent="0.35">
      <c r="A11" s="11" t="s">
        <v>54</v>
      </c>
      <c r="B11" s="11" t="s">
        <v>25</v>
      </c>
      <c r="C11" s="31">
        <f>55.54</f>
        <v>55.54</v>
      </c>
      <c r="D11" s="31">
        <f t="shared" si="0"/>
        <v>56.4</v>
      </c>
    </row>
    <row r="12" spans="1:4" x14ac:dyDescent="0.35">
      <c r="A12" s="11" t="s">
        <v>55</v>
      </c>
      <c r="B12" s="11" t="s">
        <v>27</v>
      </c>
      <c r="C12" s="31">
        <v>25.92</v>
      </c>
      <c r="D12" s="31">
        <f t="shared" si="0"/>
        <v>26.3</v>
      </c>
    </row>
    <row r="13" spans="1:4" x14ac:dyDescent="0.35">
      <c r="A13" s="11" t="s">
        <v>56</v>
      </c>
      <c r="B13" s="11" t="s">
        <v>31</v>
      </c>
      <c r="C13" s="31">
        <v>59.08</v>
      </c>
      <c r="D13" s="31">
        <f>ROUND($B$6*C13,1)</f>
        <v>60</v>
      </c>
    </row>
    <row r="14" spans="1:4" x14ac:dyDescent="0.35">
      <c r="A14" s="11" t="s">
        <v>57</v>
      </c>
      <c r="B14" s="11" t="s">
        <v>28</v>
      </c>
      <c r="C14" s="36">
        <v>79</v>
      </c>
      <c r="D14" s="31">
        <f>ROUND($B$6*C14,1)</f>
        <v>80.2</v>
      </c>
    </row>
    <row r="15" spans="1:4" x14ac:dyDescent="0.35">
      <c r="A15" s="11" t="s">
        <v>58</v>
      </c>
      <c r="B15" s="11" t="s">
        <v>29</v>
      </c>
      <c r="C15" s="36">
        <v>71.89</v>
      </c>
      <c r="D15" s="31">
        <f t="shared" ref="D15:D18" si="1">ROUND($B$6*C15,1)</f>
        <v>73</v>
      </c>
    </row>
    <row r="16" spans="1:4" x14ac:dyDescent="0.35">
      <c r="A16" s="11" t="s">
        <v>59</v>
      </c>
      <c r="B16" s="11" t="s">
        <v>30</v>
      </c>
      <c r="C16" s="36">
        <v>46.1</v>
      </c>
      <c r="D16" s="31">
        <f t="shared" si="1"/>
        <v>46.8</v>
      </c>
    </row>
    <row r="17" spans="1:4" x14ac:dyDescent="0.35">
      <c r="A17" s="11" t="s">
        <v>54</v>
      </c>
      <c r="B17" s="37" t="s">
        <v>60</v>
      </c>
      <c r="C17" s="31">
        <f>55.54</f>
        <v>55.54</v>
      </c>
      <c r="D17" s="31">
        <f t="shared" si="1"/>
        <v>56.4</v>
      </c>
    </row>
    <row r="18" spans="1:4" x14ac:dyDescent="0.35">
      <c r="A18" s="11" t="s">
        <v>61</v>
      </c>
      <c r="B18" s="11" t="s">
        <v>32</v>
      </c>
      <c r="C18" s="31">
        <v>30</v>
      </c>
      <c r="D18" s="31">
        <f t="shared" si="1"/>
        <v>30.5</v>
      </c>
    </row>
    <row r="21" spans="1:4" x14ac:dyDescent="0.35">
      <c r="B21" s="11" t="s">
        <v>62</v>
      </c>
      <c r="C21" s="11">
        <v>2.8</v>
      </c>
    </row>
    <row r="27" spans="1:4" x14ac:dyDescent="0.35">
      <c r="C27" s="31"/>
      <c r="D27"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EBA836-AEFD-4992-BEE1-F0E47701F6C0}"/>
</file>

<file path=customXml/itemProps2.xml><?xml version="1.0" encoding="utf-8"?>
<ds:datastoreItem xmlns:ds="http://schemas.openxmlformats.org/officeDocument/2006/customXml" ds:itemID="{DDC2EBD8-0507-42A8-A91A-7CD3D1679AA7}"/>
</file>

<file path=customXml/itemProps3.xml><?xml version="1.0" encoding="utf-8"?>
<ds:datastoreItem xmlns:ds="http://schemas.openxmlformats.org/officeDocument/2006/customXml" ds:itemID="{FE88E722-A63C-4182-923C-1BE309595C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Vendors</vt:lpstr>
      <vt:lpstr>Worksheet</vt:lpstr>
      <vt:lpstr>Rates</vt:lpstr>
      <vt:lpstr>Worksheet!Print_Area</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tcollins</dc:creator>
  <cp:lastModifiedBy>Nicholas Krafft</cp:lastModifiedBy>
  <cp:lastPrinted>2007-08-08T19:51:24Z</cp:lastPrinted>
  <dcterms:created xsi:type="dcterms:W3CDTF">2007-08-02T15:38:38Z</dcterms:created>
  <dcterms:modified xsi:type="dcterms:W3CDTF">2021-08-31T18:42:14Z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