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465" windowWidth="19245" windowHeight="11760" activeTab="2"/>
  </bookViews>
  <sheets>
    <sheet name="Instructions" sheetId="1" r:id="rId1"/>
    <sheet name="Steel Price Adjustment Calc" sheetId="2" r:id="rId2"/>
    <sheet name="Data" sheetId="3" r:id="rId3"/>
  </sheets>
  <definedNames>
    <definedName name="steel_product_list">'Data'!$E$4:$E$12</definedName>
  </definedNames>
  <calcPr fullCalcOnLoad="1"/>
</workbook>
</file>

<file path=xl/sharedStrings.xml><?xml version="1.0" encoding="utf-8"?>
<sst xmlns="http://schemas.openxmlformats.org/spreadsheetml/2006/main" count="78" uniqueCount="72">
  <si>
    <t xml:space="preserve">  OHIO DEPARTMENT OF TRANSPORTATION</t>
  </si>
  <si>
    <t>Steel Price Adjustment Calculations</t>
  </si>
  <si>
    <t>Month</t>
  </si>
  <si>
    <t>Steel Product</t>
  </si>
  <si>
    <t>Steel product</t>
  </si>
  <si>
    <t>Category</t>
  </si>
  <si>
    <t>Steel, Level UF</t>
  </si>
  <si>
    <t>Steel, Level 1</t>
  </si>
  <si>
    <t>Steel, Level 2</t>
  </si>
  <si>
    <t>Steel, Level 3</t>
  </si>
  <si>
    <t>Steel, Level 4</t>
  </si>
  <si>
    <t>Steel, Level 5</t>
  </si>
  <si>
    <t>Steel, Level 6</t>
  </si>
  <si>
    <t>Steel H-pile</t>
  </si>
  <si>
    <t>Stay in-place steel casing</t>
  </si>
  <si>
    <t>BI</t>
  </si>
  <si>
    <r>
      <rPr>
        <u val="single"/>
        <sz val="11"/>
        <color indexed="8"/>
        <rFont val="Calibri"/>
        <family val="2"/>
      </rPr>
      <t>MI</t>
    </r>
    <r>
      <rPr>
        <sz val="11"/>
        <color theme="1"/>
        <rFont val="Calibri"/>
        <family val="2"/>
      </rPr>
      <t xml:space="preserve">
BI</t>
    </r>
  </si>
  <si>
    <t>Steel Price Adjustment (SPA)</t>
  </si>
  <si>
    <t>Category 1 steel products</t>
  </si>
  <si>
    <t>Category 2 steel products</t>
  </si>
  <si>
    <t>FRA-315-2.65</t>
  </si>
  <si>
    <t>$/CWT</t>
  </si>
  <si>
    <t>Cat. 2</t>
  </si>
  <si>
    <t>Cat. 1</t>
  </si>
  <si>
    <t>Steel Price Indices</t>
  </si>
  <si>
    <t>Date 
shipped
from mill</t>
  </si>
  <si>
    <t>Pounds 
of 
steel 
paid for</t>
  </si>
  <si>
    <t>Total Steel Price Adjustment</t>
  </si>
  <si>
    <t>Notes:</t>
  </si>
  <si>
    <t>Ref. No.</t>
  </si>
  <si>
    <t>MI &amp; BI are in terms of dollars ($) per hundredweight (CWT), so the quantity (Q) is divided by 100 in the calculations.</t>
  </si>
  <si>
    <t>Bidding Index, $/CWT</t>
  </si>
  <si>
    <t>Mill Shipping Index
MI $/CWT</t>
  </si>
  <si>
    <t>Product Categories</t>
  </si>
  <si>
    <t>Steel Price Adjustment Calculation Spreadsheet</t>
  </si>
  <si>
    <t>Make sure the steel price indices are up to date on the "Data" tab, or download a new copy of the steel price adjustment calculator from the O drive under O:\Construction\Price Index Information.</t>
  </si>
  <si>
    <t>Enter the date the project was bid. Make sure that this is a vaild date format in Excel, such as 1/15/2010.</t>
  </si>
  <si>
    <t>On each line, enter data in the cells shaded yellow.  The data for steel product, date shipped from mill, and pounds of steel paid for are required. The reference number is not required, but using it will help others who may review the price adjustment calculation.</t>
  </si>
  <si>
    <t>INSTRUCTIONS for using the calculator:</t>
  </si>
  <si>
    <t>INSTRUCTIONS for modifying the spreadsheet:</t>
  </si>
  <si>
    <t>The worksheet "Steel Price Adjustment Calc" is protected. To edit this sheet, first unprotect the worksheet by clicking on "Review", then "Unprotect Sheet". There is no password.</t>
  </si>
  <si>
    <t>Project letting (bid) date . . . . . . . . . . .</t>
  </si>
  <si>
    <t>Notes</t>
  </si>
  <si>
    <r>
      <t xml:space="preserve">Eligible 
for 
</t>
    </r>
    <r>
      <rPr>
        <sz val="11"/>
        <color theme="1"/>
        <rFont val="Calibri"/>
        <family val="2"/>
      </rPr>
      <t>SPA</t>
    </r>
  </si>
  <si>
    <t>a - Not eligible for SPA because percent change in index was not greater than 10 percent.</t>
  </si>
  <si>
    <t>b - Not eligible for SPA because mill ship date was before the project bid date.</t>
  </si>
  <si>
    <t>There are 20 lines available for data input.  If you need more, use an additional copy of the worksheet, rather than trying to insert more lines.</t>
  </si>
  <si>
    <t>Current completion date . . . . . . . . . . . . .</t>
  </si>
  <si>
    <t>Project number . . . . . . . . . . . . . . . . . .</t>
  </si>
  <si>
    <t>C-R-S:</t>
  </si>
  <si>
    <t>PID:</t>
  </si>
  <si>
    <t>If the words "Error" show in the column for "Eligible for SPA", then the Data tab is not up to date and does not include an index value for the ship date.</t>
  </si>
  <si>
    <t>999-10</t>
  </si>
  <si>
    <t>P.Engineer</t>
  </si>
  <si>
    <t>Note: If you add or remove items from the product</t>
  </si>
  <si>
    <t>categories you need to edit the named range</t>
  </si>
  <si>
    <t>"steel_product_list". You can do so under "Formula" and</t>
  </si>
  <si>
    <t>use the "Name Manager".</t>
  </si>
  <si>
    <t>Date calculated:</t>
  </si>
  <si>
    <t>Data entered by:</t>
  </si>
  <si>
    <t>Enter the project number, the county, route, and section, and the PID</t>
  </si>
  <si>
    <t>Enter the completion date for the project (use the postponed completion date if there is one.)  Make sure that this is a valid date format in Excel.  If the mill ship date is later than the completion date, the calculator use the date that results in the lower mill index (MI) value.</t>
  </si>
  <si>
    <t>Version 1.0</t>
  </si>
  <si>
    <t>Equation objects are included below so that the equations can be</t>
  </si>
  <si>
    <t xml:space="preserve">changed in the future to reflect any future edits to the proposal note. </t>
  </si>
  <si>
    <t>The equations on the calculator sheet were converted to images for compatibility</t>
  </si>
  <si>
    <t>with older versions of Excel. To convert the equations, select all three, copy them,</t>
  </si>
  <si>
    <t>and then "Paste, Special" as a picture (enhanced metafile).</t>
  </si>
  <si>
    <t>c - Shipping date was after current completion date, so the date that results in the lower MI value was used.</t>
  </si>
  <si>
    <t xml:space="preserve"> </t>
  </si>
  <si>
    <r>
      <t xml:space="preserve">for Proposal Note 525 </t>
    </r>
    <r>
      <rPr>
        <b/>
        <i/>
        <sz val="11"/>
        <color indexed="8"/>
        <rFont val="Calibri"/>
        <family val="2"/>
      </rPr>
      <t>2022 Retroactive</t>
    </r>
    <r>
      <rPr>
        <sz val="11"/>
        <color theme="1"/>
        <rFont val="Calibri"/>
        <family val="2"/>
      </rPr>
      <t>.</t>
    </r>
  </si>
  <si>
    <t>For Proposal Note 525 - 2022 Retroactive</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</si>
</sst>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_(\$* #,##0_);_(\$* \(#,##0\);_(\$* &quot;-&quot;_);_(@_)"/>
    <numFmt numFmtId="166" formatCode="&quot;Yes&quot;;&quot;Yes&quot;;&quot;No&quot;"/>
    <numFmt numFmtId="167" formatCode="&quot;True&quot;;&quot;True&quot;;&quot;False&quot;"/>
    <numFmt numFmtId="168" formatCode="&quot;On&quot;;&quot;On&quot;;&quot;Off&quot;"/>
    <numFmt numFmtId="169" formatCode="[$€-2]\ #,##0.00_);[Red]\([$€-2]\ #,##0.00\)"/>
    <numFmt numFmtId="170" formatCode="_([$$-409]* #,##0.00_);_([$$-409]* \(#,##0.00\);_([$$-409]* &quot;-&quot;??_);_(@_)"/>
    <numFmt numFmtId="171" formatCode="&quot;$&quot;#,##0.00"/>
    <numFmt numFmtId="172" formatCode="mmm\-yyyy"/>
    <numFmt numFmtId="173" formatCode="[$-409]dddd\,\ mmmm\ d\,\ yyyy"/>
    <numFmt numFmtId="174" formatCode="[$-409]h:mm:ss\ AM/PM"/>
  </numFmts>
  <fonts count="58">
    <font>
      <sz val="11"/>
      <color theme="1"/>
      <name val="Calibri"/>
      <family val="2"/>
    </font>
    <font>
      <sz val="11"/>
      <color indexed="8"/>
      <name val="Calibri"/>
      <family val="2"/>
    </font>
    <font>
      <u val="single"/>
      <sz val="11"/>
      <color indexed="8"/>
      <name val="Calibri"/>
      <family val="2"/>
    </font>
    <font>
      <b/>
      <i/>
      <sz val="11"/>
      <color indexed="8"/>
      <name val="Calibri"/>
      <family val="2"/>
    </font>
    <font>
      <sz val="1.35"/>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17"/>
      <name val="Calibri"/>
      <family val="2"/>
    </font>
    <font>
      <b/>
      <sz val="14"/>
      <name val="Calibri"/>
      <family val="2"/>
    </font>
    <font>
      <sz val="14"/>
      <color indexed="8"/>
      <name val="Calibri"/>
      <family val="2"/>
    </font>
    <font>
      <sz val="11"/>
      <name val="Calibri"/>
      <family val="2"/>
    </font>
    <font>
      <sz val="10"/>
      <color indexed="8"/>
      <name val="Calibri"/>
      <family val="2"/>
    </font>
    <font>
      <sz val="9"/>
      <color indexed="8"/>
      <name val="Calibri"/>
      <family val="2"/>
    </font>
    <font>
      <sz val="8"/>
      <color indexed="8"/>
      <name val="Calibri"/>
      <family val="2"/>
    </font>
    <font>
      <b/>
      <sz val="14"/>
      <color indexed="8"/>
      <name val="Calibri"/>
      <family val="2"/>
    </font>
    <font>
      <sz val="10"/>
      <color indexed="10"/>
      <name val="Calibri"/>
      <family val="2"/>
    </font>
    <font>
      <sz val="10"/>
      <color indexed="60"/>
      <name val="Calibri"/>
      <family val="0"/>
    </font>
    <font>
      <sz val="13.2"/>
      <color indexed="8"/>
      <name val="Calibri"/>
      <family val="0"/>
    </font>
    <font>
      <sz val="11"/>
      <color indexed="8"/>
      <name val="Cambria Math"/>
      <family val="0"/>
    </font>
    <font>
      <sz val="11"/>
      <color indexed="8"/>
      <name val="+mn-lt"/>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Calibri"/>
      <family val="2"/>
    </font>
    <font>
      <sz val="10"/>
      <color theme="1"/>
      <name val="Calibri"/>
      <family val="2"/>
    </font>
    <font>
      <sz val="9"/>
      <color theme="1"/>
      <name val="Calibri"/>
      <family val="2"/>
    </font>
    <font>
      <sz val="8"/>
      <color theme="1"/>
      <name val="Calibri"/>
      <family val="2"/>
    </font>
    <font>
      <b/>
      <sz val="14"/>
      <color theme="1"/>
      <name val="Calibri"/>
      <family val="2"/>
    </font>
    <font>
      <sz val="10"/>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rgb="FFC0C0C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border>
    <border>
      <left/>
      <right/>
      <top style="thin"/>
      <bottom style="thin"/>
    </border>
    <border>
      <left/>
      <right/>
      <top/>
      <bottom style="double"/>
    </border>
    <border>
      <left style="thin">
        <color rgb="FFC0C0C0"/>
      </left>
      <right/>
      <top style="thin"/>
      <bottom style="thin"/>
    </border>
    <border>
      <left/>
      <right style="thin">
        <color rgb="FFC0C0C0"/>
      </right>
      <top style="thin"/>
      <bottom style="thin"/>
    </border>
    <border>
      <left style="thin">
        <color rgb="FFC0C0C0"/>
      </left>
      <right style="thin">
        <color rgb="FFC0C0C0"/>
      </right>
      <top style="thin"/>
      <bottom style="thin">
        <color rgb="FFC0C0C0"/>
      </bottom>
    </border>
    <border>
      <left style="thin">
        <color rgb="FFC0C0C0"/>
      </left>
      <right style="thin">
        <color rgb="FFC0C0C0"/>
      </right>
      <top style="thin">
        <color rgb="FFC0C0C0"/>
      </top>
      <bottom style="thin">
        <color rgb="FFC0C0C0"/>
      </bottom>
    </border>
    <border>
      <left style="thin">
        <color rgb="FFC0C0C0"/>
      </left>
      <right style="thin">
        <color rgb="FFC0C0C0"/>
      </right>
      <top style="thin">
        <color rgb="FFC0C0C0"/>
      </top>
      <bottom style="thin"/>
    </border>
    <border>
      <left>
        <color indexed="63"/>
      </left>
      <right style="thin">
        <color rgb="FFC0C0C0"/>
      </right>
      <top style="thin"/>
      <bottom style="thin">
        <color rgb="FFC0C0C0"/>
      </bottom>
    </border>
    <border>
      <left>
        <color indexed="63"/>
      </left>
      <right style="thin">
        <color rgb="FFC0C0C0"/>
      </right>
      <top style="thin">
        <color rgb="FFC0C0C0"/>
      </top>
      <bottom style="thin">
        <color rgb="FFC0C0C0"/>
      </bottom>
    </border>
    <border>
      <left>
        <color indexed="63"/>
      </left>
      <right style="thin">
        <color rgb="FFC0C0C0"/>
      </right>
      <top style="thin">
        <color rgb="FFC0C0C0"/>
      </top>
      <bottom style="thin"/>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25">
    <xf numFmtId="0" fontId="0" fillId="0" borderId="0" xfId="0" applyFont="1" applyAlignment="1">
      <alignment/>
    </xf>
    <xf numFmtId="0" fontId="22" fillId="0" borderId="0" xfId="0" applyNumberFormat="1" applyFont="1" applyFill="1" applyBorder="1" applyAlignment="1" applyProtection="1">
      <alignment horizontal="centerContinuous"/>
      <protection/>
    </xf>
    <xf numFmtId="0" fontId="23" fillId="0" borderId="0" xfId="0" applyNumberFormat="1" applyFont="1" applyFill="1" applyBorder="1" applyAlignment="1" applyProtection="1">
      <alignment horizontal="centerContinuous"/>
      <protection/>
    </xf>
    <xf numFmtId="0" fontId="52" fillId="0" borderId="0" xfId="0" applyNumberFormat="1" applyFont="1" applyFill="1" applyBorder="1" applyAlignment="1" applyProtection="1">
      <alignment horizontal="centerContinuous"/>
      <protection/>
    </xf>
    <xf numFmtId="0" fontId="25" fillId="0" borderId="0" xfId="0" applyNumberFormat="1" applyFont="1" applyFill="1" applyBorder="1" applyAlignment="1" applyProtection="1">
      <alignment horizontal="left"/>
      <protection/>
    </xf>
    <xf numFmtId="0" fontId="25" fillId="0" borderId="0" xfId="0" applyNumberFormat="1" applyFont="1" applyFill="1" applyBorder="1" applyAlignment="1" applyProtection="1">
      <alignment/>
      <protection/>
    </xf>
    <xf numFmtId="0" fontId="52" fillId="0" borderId="0" xfId="0" applyNumberFormat="1" applyFont="1" applyFill="1" applyBorder="1" applyAlignment="1" applyProtection="1">
      <alignment/>
      <protection/>
    </xf>
    <xf numFmtId="0" fontId="25" fillId="0" borderId="0"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protection/>
    </xf>
    <xf numFmtId="3" fontId="25" fillId="0" borderId="0" xfId="0" applyNumberFormat="1" applyFont="1" applyFill="1" applyBorder="1" applyAlignment="1" applyProtection="1">
      <alignment/>
      <protection/>
    </xf>
    <xf numFmtId="44" fontId="53" fillId="0" borderId="0" xfId="0" applyNumberFormat="1" applyFont="1" applyBorder="1" applyAlignment="1">
      <alignment/>
    </xf>
    <xf numFmtId="0" fontId="53" fillId="0" borderId="0" xfId="0" applyFont="1" applyBorder="1" applyAlignment="1">
      <alignment/>
    </xf>
    <xf numFmtId="44" fontId="53" fillId="0" borderId="0" xfId="0" applyNumberFormat="1" applyFont="1" applyBorder="1" applyAlignment="1">
      <alignment horizontal="center" vertical="center" wrapText="1"/>
    </xf>
    <xf numFmtId="44" fontId="53" fillId="0" borderId="0" xfId="0" applyNumberFormat="1" applyFont="1" applyBorder="1" applyAlignment="1">
      <alignment horizontal="center" vertical="center"/>
    </xf>
    <xf numFmtId="0" fontId="52" fillId="0" borderId="0" xfId="0" applyFont="1" applyBorder="1" applyAlignment="1">
      <alignment/>
    </xf>
    <xf numFmtId="3" fontId="22" fillId="0" borderId="0" xfId="0" applyNumberFormat="1" applyFont="1" applyFill="1" applyBorder="1" applyAlignment="1" applyProtection="1">
      <alignment horizontal="centerContinuous"/>
      <protection/>
    </xf>
    <xf numFmtId="3" fontId="23" fillId="0" borderId="0" xfId="0" applyNumberFormat="1" applyFont="1" applyFill="1" applyBorder="1" applyAlignment="1" applyProtection="1">
      <alignment horizontal="centerContinuous"/>
      <protection/>
    </xf>
    <xf numFmtId="0" fontId="25" fillId="0" borderId="0" xfId="0" applyNumberFormat="1" applyFont="1" applyFill="1" applyBorder="1" applyAlignment="1" applyProtection="1">
      <alignment horizontal="centerContinuous"/>
      <protection/>
    </xf>
    <xf numFmtId="0" fontId="25" fillId="33" borderId="10" xfId="0" applyFont="1" applyFill="1" applyBorder="1" applyAlignment="1" applyProtection="1">
      <alignment horizontal="center"/>
      <protection locked="0"/>
    </xf>
    <xf numFmtId="0" fontId="52" fillId="0" borderId="0" xfId="0" applyFont="1" applyAlignment="1" applyProtection="1">
      <alignment/>
      <protection/>
    </xf>
    <xf numFmtId="0" fontId="0" fillId="0" borderId="0" xfId="0" applyFont="1" applyAlignment="1" applyProtection="1">
      <alignment horizontal="centerContinuous"/>
      <protection/>
    </xf>
    <xf numFmtId="3" fontId="0" fillId="0" borderId="0" xfId="0" applyNumberFormat="1" applyFont="1" applyAlignment="1" applyProtection="1">
      <alignment horizontal="centerContinuous"/>
      <protection/>
    </xf>
    <xf numFmtId="0" fontId="0" fillId="0" borderId="0" xfId="0" applyFont="1" applyAlignment="1" applyProtection="1">
      <alignment/>
      <protection/>
    </xf>
    <xf numFmtId="0" fontId="0" fillId="0" borderId="0" xfId="0" applyAlignment="1" applyProtection="1">
      <alignment/>
      <protection/>
    </xf>
    <xf numFmtId="0" fontId="0" fillId="0" borderId="0" xfId="0" applyAlignment="1" applyProtection="1">
      <alignment horizontal="right"/>
      <protection/>
    </xf>
    <xf numFmtId="3" fontId="0" fillId="0" borderId="0" xfId="0" applyNumberFormat="1" applyFont="1" applyAlignment="1" applyProtection="1">
      <alignment/>
      <protection/>
    </xf>
    <xf numFmtId="0" fontId="0" fillId="0" borderId="0" xfId="0" applyFont="1" applyAlignment="1" applyProtection="1">
      <alignment horizontal="center"/>
      <protection/>
    </xf>
    <xf numFmtId="0" fontId="0" fillId="0" borderId="0" xfId="0" applyAlignment="1" applyProtection="1">
      <alignment/>
      <protection/>
    </xf>
    <xf numFmtId="0" fontId="0" fillId="0" borderId="0" xfId="0" applyFont="1" applyBorder="1" applyAlignment="1" applyProtection="1">
      <alignment/>
      <protection/>
    </xf>
    <xf numFmtId="14" fontId="0" fillId="33" borderId="10" xfId="0" applyNumberFormat="1" applyFill="1" applyBorder="1" applyAlignment="1" applyProtection="1">
      <alignment horizontal="center"/>
      <protection locked="0"/>
    </xf>
    <xf numFmtId="44" fontId="52" fillId="0" borderId="0" xfId="0" applyNumberFormat="1" applyFont="1" applyBorder="1" applyAlignment="1">
      <alignment horizontal="centerContinuous"/>
    </xf>
    <xf numFmtId="0" fontId="54" fillId="0" borderId="0" xfId="0" applyFont="1" applyAlignment="1" applyProtection="1">
      <alignment/>
      <protection/>
    </xf>
    <xf numFmtId="0" fontId="54" fillId="0" borderId="0" xfId="0" applyFont="1" applyAlignment="1" applyProtection="1">
      <alignment horizontal="center"/>
      <protection/>
    </xf>
    <xf numFmtId="3" fontId="54" fillId="0" borderId="0" xfId="0" applyNumberFormat="1" applyFont="1" applyAlignment="1" applyProtection="1">
      <alignment/>
      <protection/>
    </xf>
    <xf numFmtId="2" fontId="52" fillId="0" borderId="0" xfId="0" applyNumberFormat="1" applyFont="1" applyFill="1" applyBorder="1" applyAlignment="1" applyProtection="1">
      <alignment horizontal="centerContinuous"/>
      <protection/>
    </xf>
    <xf numFmtId="2" fontId="0" fillId="0" borderId="0" xfId="0" applyNumberFormat="1" applyFont="1" applyAlignment="1" applyProtection="1">
      <alignment horizontal="centerContinuous"/>
      <protection/>
    </xf>
    <xf numFmtId="2" fontId="0" fillId="0" borderId="0" xfId="0" applyNumberFormat="1" applyAlignment="1" applyProtection="1">
      <alignment/>
      <protection/>
    </xf>
    <xf numFmtId="2" fontId="0" fillId="0" borderId="0" xfId="0" applyNumberFormat="1" applyFont="1" applyAlignment="1" applyProtection="1">
      <alignment horizontal="center"/>
      <protection/>
    </xf>
    <xf numFmtId="2" fontId="25" fillId="0" borderId="0" xfId="0" applyNumberFormat="1" applyFont="1" applyFill="1" applyBorder="1" applyAlignment="1" applyProtection="1">
      <alignment horizontal="center"/>
      <protection/>
    </xf>
    <xf numFmtId="2" fontId="54" fillId="0" borderId="0" xfId="0" applyNumberFormat="1" applyFont="1" applyAlignment="1" applyProtection="1">
      <alignment horizontal="center"/>
      <protection/>
    </xf>
    <xf numFmtId="0" fontId="52" fillId="0" borderId="0" xfId="0" applyFont="1" applyAlignment="1" applyProtection="1">
      <alignment horizontal="centerContinuous"/>
      <protection/>
    </xf>
    <xf numFmtId="14" fontId="25" fillId="33" borderId="10" xfId="0" applyNumberFormat="1" applyFont="1" applyFill="1" applyBorder="1" applyAlignment="1" applyProtection="1">
      <alignment horizontal="center"/>
      <protection locked="0"/>
    </xf>
    <xf numFmtId="0" fontId="0" fillId="0" borderId="0" xfId="0" applyFont="1" applyAlignment="1" applyProtection="1">
      <alignment horizontal="left"/>
      <protection/>
    </xf>
    <xf numFmtId="0" fontId="52" fillId="0" borderId="0" xfId="0" applyFont="1" applyFill="1" applyBorder="1" applyAlignment="1" applyProtection="1">
      <alignment horizontal="centerContinuous"/>
      <protection/>
    </xf>
    <xf numFmtId="0" fontId="0" fillId="0" borderId="0" xfId="0" applyFont="1" applyAlignment="1" applyProtection="1">
      <alignment horizontal="centerContinuous"/>
      <protection/>
    </xf>
    <xf numFmtId="0" fontId="0" fillId="0" borderId="0" xfId="0" applyAlignment="1" applyProtection="1">
      <alignment/>
      <protection/>
    </xf>
    <xf numFmtId="0" fontId="0" fillId="0" borderId="0" xfId="0" applyFont="1" applyAlignment="1" applyProtection="1">
      <alignment horizontal="center"/>
      <protection/>
    </xf>
    <xf numFmtId="0" fontId="25" fillId="0" borderId="0" xfId="0" applyFont="1" applyFill="1" applyBorder="1" applyAlignment="1" applyProtection="1">
      <alignment horizontal="left"/>
      <protection/>
    </xf>
    <xf numFmtId="0" fontId="25" fillId="0" borderId="0" xfId="0" applyFont="1" applyFill="1" applyBorder="1" applyAlignment="1" applyProtection="1">
      <alignment horizontal="center"/>
      <protection/>
    </xf>
    <xf numFmtId="0" fontId="54" fillId="0" borderId="0" xfId="0" applyFont="1" applyAlignment="1" applyProtection="1">
      <alignment horizontal="center"/>
      <protection/>
    </xf>
    <xf numFmtId="0" fontId="55" fillId="0" borderId="0" xfId="0" applyFont="1" applyAlignment="1" applyProtection="1">
      <alignment horizontal="right"/>
      <protection/>
    </xf>
    <xf numFmtId="0" fontId="52" fillId="0" borderId="0" xfId="0" applyFont="1" applyBorder="1" applyAlignment="1">
      <alignment horizontal="center"/>
    </xf>
    <xf numFmtId="0" fontId="53" fillId="0" borderId="0" xfId="0" applyFont="1" applyBorder="1" applyAlignment="1">
      <alignment horizontal="center"/>
    </xf>
    <xf numFmtId="0" fontId="0" fillId="0" borderId="0" xfId="0" applyAlignment="1">
      <alignment horizontal="center"/>
    </xf>
    <xf numFmtId="0" fontId="0" fillId="0" borderId="0" xfId="0" applyFont="1" applyAlignment="1">
      <alignment/>
    </xf>
    <xf numFmtId="0" fontId="52" fillId="0" borderId="0" xfId="0" applyFont="1" applyAlignment="1">
      <alignment/>
    </xf>
    <xf numFmtId="0" fontId="52" fillId="0" borderId="0" xfId="0" applyFont="1" applyAlignment="1">
      <alignment vertical="top" wrapText="1"/>
    </xf>
    <xf numFmtId="0" fontId="0" fillId="0" borderId="0" xfId="0" applyFont="1" applyAlignment="1">
      <alignment vertical="top" wrapText="1"/>
    </xf>
    <xf numFmtId="0" fontId="0" fillId="0" borderId="0" xfId="0" applyFont="1" applyAlignment="1">
      <alignment vertical="top"/>
    </xf>
    <xf numFmtId="0" fontId="54" fillId="0" borderId="11" xfId="0" applyFont="1" applyBorder="1" applyAlignment="1" applyProtection="1">
      <alignment/>
      <protection/>
    </xf>
    <xf numFmtId="0" fontId="0" fillId="0" borderId="11" xfId="0" applyFont="1" applyBorder="1" applyAlignment="1" applyProtection="1">
      <alignment/>
      <protection/>
    </xf>
    <xf numFmtId="0" fontId="0" fillId="0" borderId="11" xfId="0" applyFont="1" applyBorder="1" applyAlignment="1" applyProtection="1">
      <alignment horizontal="center"/>
      <protection/>
    </xf>
    <xf numFmtId="3" fontId="0" fillId="0" borderId="11" xfId="0" applyNumberFormat="1" applyFont="1" applyBorder="1" applyAlignment="1" applyProtection="1">
      <alignment/>
      <protection/>
    </xf>
    <xf numFmtId="2" fontId="0" fillId="0" borderId="11" xfId="0" applyNumberFormat="1" applyFont="1" applyBorder="1" applyAlignment="1" applyProtection="1">
      <alignment horizontal="center"/>
      <protection/>
    </xf>
    <xf numFmtId="0" fontId="0" fillId="0" borderId="11" xfId="0" applyFont="1" applyBorder="1" applyAlignment="1" applyProtection="1">
      <alignment horizontal="center"/>
      <protection/>
    </xf>
    <xf numFmtId="0" fontId="0" fillId="0" borderId="11" xfId="0" applyFont="1" applyBorder="1" applyAlignment="1" applyProtection="1">
      <alignment horizontal="right"/>
      <protection/>
    </xf>
    <xf numFmtId="44" fontId="50" fillId="0" borderId="11" xfId="0" applyNumberFormat="1" applyFont="1" applyBorder="1" applyAlignment="1" applyProtection="1">
      <alignment/>
      <protection/>
    </xf>
    <xf numFmtId="0" fontId="0" fillId="0" borderId="0" xfId="0" applyFont="1" applyAlignment="1" applyProtection="1">
      <alignment horizontal="right"/>
      <protection/>
    </xf>
    <xf numFmtId="0" fontId="0" fillId="33" borderId="12" xfId="0" applyFont="1" applyFill="1" applyBorder="1" applyAlignment="1" applyProtection="1">
      <alignment horizontal="center"/>
      <protection locked="0"/>
    </xf>
    <xf numFmtId="3" fontId="0" fillId="0" borderId="0" xfId="0" applyNumberFormat="1" applyFont="1" applyAlignment="1" applyProtection="1">
      <alignment horizontal="right"/>
      <protection/>
    </xf>
    <xf numFmtId="2" fontId="25" fillId="0" borderId="13" xfId="0" applyNumberFormat="1" applyFont="1" applyFill="1" applyBorder="1" applyAlignment="1" applyProtection="1">
      <alignment horizontal="center"/>
      <protection/>
    </xf>
    <xf numFmtId="0" fontId="25" fillId="0" borderId="13" xfId="0" applyFont="1" applyFill="1" applyBorder="1" applyAlignment="1" applyProtection="1">
      <alignment horizontal="left"/>
      <protection/>
    </xf>
    <xf numFmtId="0" fontId="10" fillId="0" borderId="13" xfId="0" applyNumberFormat="1" applyFont="1" applyFill="1" applyBorder="1" applyAlignment="1" applyProtection="1">
      <alignment horizontal="center"/>
      <protection/>
    </xf>
    <xf numFmtId="0" fontId="0" fillId="0" borderId="13" xfId="0" applyBorder="1" applyAlignment="1" applyProtection="1">
      <alignment/>
      <protection/>
    </xf>
    <xf numFmtId="0" fontId="0" fillId="33" borderId="10" xfId="0" applyFont="1" applyFill="1" applyBorder="1" applyAlignment="1" applyProtection="1">
      <alignment horizontal="center"/>
      <protection locked="0"/>
    </xf>
    <xf numFmtId="0" fontId="56" fillId="0" borderId="0" xfId="0" applyFont="1" applyAlignment="1">
      <alignment vertical="top"/>
    </xf>
    <xf numFmtId="0" fontId="0" fillId="0" borderId="0" xfId="0" applyAlignment="1">
      <alignment vertical="top" wrapText="1"/>
    </xf>
    <xf numFmtId="17" fontId="52" fillId="0" borderId="0" xfId="0" applyNumberFormat="1" applyFont="1" applyBorder="1" applyAlignment="1">
      <alignment horizontal="centerContinuous"/>
    </xf>
    <xf numFmtId="17" fontId="53" fillId="0" borderId="0" xfId="0" applyNumberFormat="1" applyFont="1" applyBorder="1" applyAlignment="1">
      <alignment horizontal="left" vertical="center" wrapText="1"/>
    </xf>
    <xf numFmtId="17" fontId="53" fillId="0" borderId="0" xfId="0" applyNumberFormat="1" applyFont="1" applyBorder="1" applyAlignment="1">
      <alignment horizontal="left"/>
    </xf>
    <xf numFmtId="0" fontId="0" fillId="34" borderId="12" xfId="0" applyFont="1" applyFill="1" applyBorder="1" applyAlignment="1" applyProtection="1">
      <alignment/>
      <protection/>
    </xf>
    <xf numFmtId="0" fontId="0" fillId="34" borderId="12" xfId="0" applyFont="1" applyFill="1" applyBorder="1" applyAlignment="1" applyProtection="1">
      <alignment horizontal="center" wrapText="1"/>
      <protection/>
    </xf>
    <xf numFmtId="3" fontId="0" fillId="34" borderId="12" xfId="0" applyNumberFormat="1" applyFont="1" applyFill="1" applyBorder="1" applyAlignment="1" applyProtection="1">
      <alignment horizontal="center" wrapText="1"/>
      <protection/>
    </xf>
    <xf numFmtId="0" fontId="0" fillId="34" borderId="12" xfId="0" applyFont="1" applyFill="1" applyBorder="1" applyAlignment="1" applyProtection="1">
      <alignment horizontal="center" textRotation="90"/>
      <protection/>
    </xf>
    <xf numFmtId="2" fontId="0" fillId="34" borderId="12" xfId="0" applyNumberFormat="1" applyFont="1" applyFill="1" applyBorder="1" applyAlignment="1" applyProtection="1">
      <alignment horizontal="center" wrapText="1"/>
      <protection/>
    </xf>
    <xf numFmtId="0" fontId="53" fillId="34" borderId="12" xfId="0" applyFont="1" applyFill="1" applyBorder="1" applyAlignment="1" applyProtection="1">
      <alignment horizontal="center" wrapText="1"/>
      <protection/>
    </xf>
    <xf numFmtId="0" fontId="0" fillId="34" borderId="12" xfId="0" applyFont="1" applyFill="1" applyBorder="1" applyAlignment="1" applyProtection="1">
      <alignment horizontal="center" textRotation="90" wrapText="1"/>
      <protection/>
    </xf>
    <xf numFmtId="0" fontId="0" fillId="34" borderId="14" xfId="0" applyFont="1" applyFill="1" applyBorder="1" applyAlignment="1" applyProtection="1">
      <alignment horizontal="left" textRotation="90"/>
      <protection/>
    </xf>
    <xf numFmtId="0" fontId="0" fillId="34" borderId="15" xfId="0" applyFont="1" applyFill="1" applyBorder="1" applyAlignment="1" applyProtection="1">
      <alignment horizontal="center" wrapText="1"/>
      <protection/>
    </xf>
    <xf numFmtId="0" fontId="0" fillId="0" borderId="16" xfId="0" applyFont="1" applyBorder="1" applyAlignment="1" applyProtection="1">
      <alignment horizontal="center"/>
      <protection/>
    </xf>
    <xf numFmtId="2" fontId="0" fillId="0" borderId="16" xfId="0" applyNumberFormat="1" applyFont="1" applyBorder="1" applyAlignment="1" applyProtection="1">
      <alignment horizontal="center"/>
      <protection/>
    </xf>
    <xf numFmtId="164" fontId="0" fillId="0" borderId="16" xfId="0" applyNumberFormat="1" applyFont="1" applyBorder="1" applyAlignment="1" applyProtection="1">
      <alignment horizontal="center"/>
      <protection/>
    </xf>
    <xf numFmtId="0" fontId="54" fillId="0" borderId="16" xfId="0" applyFont="1" applyBorder="1" applyAlignment="1" applyProtection="1">
      <alignment horizontal="center"/>
      <protection/>
    </xf>
    <xf numFmtId="44" fontId="0" fillId="0" borderId="16" xfId="0" applyNumberFormat="1" applyFont="1" applyBorder="1" applyAlignment="1" applyProtection="1">
      <alignment horizontal="center"/>
      <protection/>
    </xf>
    <xf numFmtId="0" fontId="0" fillId="0" borderId="17" xfId="0" applyFont="1" applyBorder="1" applyAlignment="1" applyProtection="1">
      <alignment horizontal="center"/>
      <protection/>
    </xf>
    <xf numFmtId="164" fontId="0" fillId="0" borderId="17" xfId="0" applyNumberFormat="1" applyFont="1" applyBorder="1" applyAlignment="1" applyProtection="1">
      <alignment horizontal="center"/>
      <protection/>
    </xf>
    <xf numFmtId="0" fontId="54" fillId="0" borderId="17" xfId="0" applyFont="1" applyBorder="1" applyAlignment="1" applyProtection="1">
      <alignment horizontal="center"/>
      <protection/>
    </xf>
    <xf numFmtId="0" fontId="0" fillId="0" borderId="18" xfId="0" applyFont="1" applyBorder="1" applyAlignment="1" applyProtection="1">
      <alignment horizontal="center"/>
      <protection/>
    </xf>
    <xf numFmtId="164" fontId="0" fillId="0" borderId="18" xfId="0" applyNumberFormat="1" applyFont="1" applyBorder="1" applyAlignment="1" applyProtection="1">
      <alignment horizontal="center"/>
      <protection/>
    </xf>
    <xf numFmtId="0" fontId="54" fillId="0" borderId="18" xfId="0" applyFont="1" applyBorder="1" applyAlignment="1" applyProtection="1">
      <alignment horizontal="center"/>
      <protection/>
    </xf>
    <xf numFmtId="0" fontId="0" fillId="34" borderId="12" xfId="0" applyFont="1" applyFill="1" applyBorder="1" applyAlignment="1">
      <alignment/>
    </xf>
    <xf numFmtId="0" fontId="0" fillId="34" borderId="12" xfId="0" applyFont="1" applyFill="1" applyBorder="1" applyAlignment="1">
      <alignment horizontal="center"/>
    </xf>
    <xf numFmtId="0" fontId="57" fillId="0" borderId="0" xfId="0" applyFont="1" applyBorder="1" applyAlignment="1">
      <alignment/>
    </xf>
    <xf numFmtId="0" fontId="53" fillId="34" borderId="11" xfId="0" applyFont="1" applyFill="1" applyBorder="1" applyAlignment="1">
      <alignment/>
    </xf>
    <xf numFmtId="0" fontId="53" fillId="34" borderId="11" xfId="0" applyFont="1" applyFill="1" applyBorder="1" applyAlignment="1">
      <alignment horizontal="center"/>
    </xf>
    <xf numFmtId="0" fontId="53" fillId="34" borderId="10" xfId="0" applyFont="1" applyFill="1" applyBorder="1" applyAlignment="1">
      <alignment/>
    </xf>
    <xf numFmtId="0" fontId="53" fillId="34" borderId="10" xfId="0" applyFont="1" applyFill="1" applyBorder="1" applyAlignment="1">
      <alignment horizontal="center"/>
    </xf>
    <xf numFmtId="0" fontId="57" fillId="0" borderId="0" xfId="0" applyFont="1" applyAlignment="1">
      <alignment/>
    </xf>
    <xf numFmtId="170" fontId="53" fillId="0" borderId="0" xfId="0" applyNumberFormat="1" applyFont="1" applyBorder="1" applyAlignment="1">
      <alignment/>
    </xf>
    <xf numFmtId="170" fontId="53" fillId="0" borderId="0" xfId="44" applyNumberFormat="1" applyFont="1" applyFill="1" applyBorder="1" applyAlignment="1">
      <alignment/>
    </xf>
    <xf numFmtId="9" fontId="53" fillId="0" borderId="0" xfId="58" applyFont="1" applyBorder="1" applyAlignment="1">
      <alignment horizontal="center"/>
    </xf>
    <xf numFmtId="2" fontId="0" fillId="0" borderId="16" xfId="0" applyNumberFormat="1" applyFont="1" applyBorder="1" applyAlignment="1" applyProtection="1">
      <alignment horizontal="center"/>
      <protection/>
    </xf>
    <xf numFmtId="44" fontId="53" fillId="0" borderId="0" xfId="0" applyNumberFormat="1" applyFont="1" applyFill="1" applyBorder="1" applyAlignment="1">
      <alignment/>
    </xf>
    <xf numFmtId="0" fontId="53" fillId="0" borderId="0" xfId="0" applyFont="1" applyFill="1" applyBorder="1" applyAlignment="1">
      <alignment/>
    </xf>
    <xf numFmtId="0" fontId="0" fillId="0" borderId="19" xfId="0" applyFont="1" applyBorder="1" applyAlignment="1" applyProtection="1">
      <alignment horizontal="center"/>
      <protection/>
    </xf>
    <xf numFmtId="0" fontId="0" fillId="0" borderId="20" xfId="0" applyFont="1" applyBorder="1" applyAlignment="1" applyProtection="1">
      <alignment horizontal="center"/>
      <protection/>
    </xf>
    <xf numFmtId="0" fontId="0" fillId="0" borderId="21" xfId="0" applyFont="1" applyBorder="1" applyAlignment="1" applyProtection="1">
      <alignment horizontal="center"/>
      <protection/>
    </xf>
    <xf numFmtId="0" fontId="0" fillId="33" borderId="22" xfId="0" applyFont="1" applyFill="1" applyBorder="1" applyAlignment="1" applyProtection="1">
      <alignment horizontal="right"/>
      <protection locked="0"/>
    </xf>
    <xf numFmtId="0" fontId="0" fillId="33" borderId="22" xfId="0" applyFont="1" applyFill="1" applyBorder="1" applyAlignment="1" applyProtection="1">
      <alignment/>
      <protection locked="0"/>
    </xf>
    <xf numFmtId="14" fontId="0" fillId="33" borderId="22" xfId="0" applyNumberFormat="1" applyFont="1" applyFill="1" applyBorder="1" applyAlignment="1" applyProtection="1">
      <alignment horizontal="center"/>
      <protection locked="0"/>
    </xf>
    <xf numFmtId="3" fontId="0" fillId="33" borderId="22" xfId="0" applyNumberFormat="1" applyFont="1" applyFill="1" applyBorder="1" applyAlignment="1" applyProtection="1">
      <alignment/>
      <protection locked="0"/>
    </xf>
    <xf numFmtId="17" fontId="53" fillId="0" borderId="0" xfId="0" applyNumberFormat="1" applyFont="1" applyAlignment="1">
      <alignment horizontal="left"/>
    </xf>
    <xf numFmtId="44" fontId="53" fillId="0" borderId="0" xfId="0" applyNumberFormat="1" applyFont="1" applyAlignment="1">
      <alignment/>
    </xf>
    <xf numFmtId="0" fontId="25" fillId="33" borderId="10" xfId="0" applyNumberFormat="1" applyFont="1" applyFill="1" applyBorder="1" applyAlignment="1" applyProtection="1">
      <alignment horizontal="center"/>
      <protection locked="0"/>
    </xf>
    <xf numFmtId="0" fontId="0" fillId="0" borderId="10" xfId="0" applyBorder="1" applyAlignment="1" applyProtection="1">
      <alignment horizontal="center"/>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0" b="0" i="0" u="none" baseline="0">
                <a:solidFill>
                  <a:srgbClr val="000000"/>
                </a:solidFill>
                <a:latin typeface="Calibri"/>
                <a:ea typeface="Calibri"/>
                <a:cs typeface="Calibri"/>
              </a:rPr>
              <a:t>ODOT Steel Price Indices for PN 525</a:t>
            </a:r>
          </a:p>
        </c:rich>
      </c:tx>
      <c:layout>
        <c:manualLayout>
          <c:xMode val="factor"/>
          <c:yMode val="factor"/>
          <c:x val="-0.00125"/>
          <c:y val="-0.00925"/>
        </c:manualLayout>
      </c:layout>
      <c:spPr>
        <a:noFill/>
        <a:ln w="3175">
          <a:noFill/>
        </a:ln>
      </c:spPr>
    </c:title>
    <c:plotArea>
      <c:layout>
        <c:manualLayout>
          <c:xMode val="edge"/>
          <c:yMode val="edge"/>
          <c:x val="0.07875"/>
          <c:y val="0.26525"/>
          <c:w val="0.874"/>
          <c:h val="0.6765"/>
        </c:manualLayout>
      </c:layout>
      <c:scatterChart>
        <c:scatterStyle val="lineMarker"/>
        <c:varyColors val="0"/>
        <c:ser>
          <c:idx val="1"/>
          <c:order val="0"/>
          <c:tx>
            <c:strRef>
              <c:f>Data!$C$2</c:f>
              <c:strCache>
                <c:ptCount val="1"/>
                <c:pt idx="0">
                  <c:v>Cat. 1</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strRef>
              <c:f>Data!$A$4:$A$186</c:f>
              <c:strCache/>
            </c:strRef>
          </c:xVal>
          <c:yVal>
            <c:numRef>
              <c:f>Data!$C$4:$C$186</c:f>
              <c:numCache/>
            </c:numRef>
          </c:yVal>
          <c:smooth val="0"/>
        </c:ser>
        <c:ser>
          <c:idx val="0"/>
          <c:order val="1"/>
          <c:tx>
            <c:strRef>
              <c:f>Data!$B$2</c:f>
              <c:strCache>
                <c:ptCount val="1"/>
                <c:pt idx="0">
                  <c:v>Cat. 2</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xVal>
            <c:strRef>
              <c:f>Data!$A$4:$A$228</c:f>
              <c:strCache/>
            </c:strRef>
          </c:xVal>
          <c:yVal>
            <c:numRef>
              <c:f>Data!$B$4:$B$228</c:f>
              <c:numCache/>
            </c:numRef>
          </c:yVal>
          <c:smooth val="0"/>
        </c:ser>
        <c:axId val="45278880"/>
        <c:axId val="4856737"/>
      </c:scatterChart>
      <c:valAx>
        <c:axId val="45278880"/>
        <c:scaling>
          <c:orientation val="minMax"/>
          <c:min val="40179"/>
        </c:scaling>
        <c:axPos val="b"/>
        <c:delete val="0"/>
        <c:numFmt formatCode="General" sourceLinked="1"/>
        <c:majorTickMark val="out"/>
        <c:minorTickMark val="none"/>
        <c:tickLblPos val="nextTo"/>
        <c:spPr>
          <a:ln w="12700">
            <a:solidFill>
              <a:srgbClr val="000000"/>
            </a:solidFill>
          </a:ln>
        </c:spPr>
        <c:crossAx val="4856737"/>
        <c:crosses val="autoZero"/>
        <c:crossBetween val="midCat"/>
        <c:dispUnits/>
      </c:valAx>
      <c:valAx>
        <c:axId val="4856737"/>
        <c:scaling>
          <c:orientation val="minMax"/>
          <c:min val="20"/>
        </c:scaling>
        <c:axPos val="l"/>
        <c:title>
          <c:tx>
            <c:rich>
              <a:bodyPr vert="horz" rot="-5400000" anchor="ctr"/>
              <a:lstStyle/>
              <a:p>
                <a:pPr algn="ctr">
                  <a:defRPr/>
                </a:pPr>
                <a:r>
                  <a:rPr lang="en-US" cap="none" sz="1100" b="0" i="0" u="none" baseline="0">
                    <a:solidFill>
                      <a:srgbClr val="000000"/>
                    </a:solidFill>
                    <a:latin typeface="Calibri"/>
                    <a:ea typeface="Calibri"/>
                    <a:cs typeface="Calibri"/>
                  </a:rPr>
                  <a:t>$/CWT</a:t>
                </a:r>
              </a:p>
            </c:rich>
          </c:tx>
          <c:layout>
            <c:manualLayout>
              <c:xMode val="factor"/>
              <c:yMode val="factor"/>
              <c:x val="-0.0115"/>
              <c:y val="0"/>
            </c:manualLayout>
          </c:layout>
          <c:overlay val="0"/>
          <c:spPr>
            <a:noFill/>
            <a:ln w="3175">
              <a:noFill/>
            </a:ln>
          </c:spPr>
        </c:title>
        <c:majorGridlines>
          <c:spPr>
            <a:ln w="3175">
              <a:solidFill>
                <a:srgbClr val="000000"/>
              </a:solidFill>
            </a:ln>
          </c:spPr>
        </c:majorGridlines>
        <c:delete val="0"/>
        <c:numFmt formatCode="_(\$* #,##0_);_(\$* \(#,##0\);_(\$* &quot;-&quot;_);_(@_)" sourceLinked="0"/>
        <c:majorTickMark val="out"/>
        <c:minorTickMark val="none"/>
        <c:tickLblPos val="nextTo"/>
        <c:spPr>
          <a:ln w="12700">
            <a:solidFill>
              <a:srgbClr val="000000"/>
            </a:solidFill>
          </a:ln>
        </c:spPr>
        <c:crossAx val="45278880"/>
        <c:crosses val="autoZero"/>
        <c:crossBetween val="midCat"/>
        <c:dispUnits/>
      </c:valAx>
      <c:spPr>
        <a:solidFill>
          <a:srgbClr val="FFFFFF"/>
        </a:solidFill>
        <a:ln w="12700">
          <a:solidFill>
            <a:srgbClr val="000000"/>
          </a:solidFill>
        </a:ln>
      </c:spPr>
    </c:plotArea>
    <c:legend>
      <c:legendPos val="r"/>
      <c:layout>
        <c:manualLayout>
          <c:xMode val="edge"/>
          <c:yMode val="edge"/>
          <c:x val="0.9275"/>
          <c:y val="0.49525"/>
          <c:w val="0.06875"/>
          <c:h val="0.05925"/>
        </c:manualLayout>
      </c:layout>
      <c:overlay val="0"/>
      <c:spPr>
        <a:solidFill>
          <a:srgbClr val="FFFFFF"/>
        </a:solidFill>
        <a:ln w="12700">
          <a:solidFill>
            <a:srgbClr val="000000"/>
          </a:solidFill>
        </a:ln>
      </c:spPr>
      <c:txPr>
        <a:bodyPr vert="horz" rot="0"/>
        <a:lstStyle/>
        <a:p>
          <a:pPr>
            <a:defRPr lang="en-US" cap="none" sz="13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676275</xdr:colOff>
      <xdr:row>3</xdr:row>
      <xdr:rowOff>38100</xdr:rowOff>
    </xdr:from>
    <xdr:ext cx="2809875" cy="590550"/>
    <xdr:sp>
      <xdr:nvSpPr>
        <xdr:cNvPr id="1" name="TextBox 1"/>
        <xdr:cNvSpPr txBox="1">
          <a:spLocks noChangeArrowheads="1"/>
        </xdr:cNvSpPr>
      </xdr:nvSpPr>
      <xdr:spPr>
        <a:xfrm>
          <a:off x="952500" y="704850"/>
          <a:ext cx="2809875" cy="590550"/>
        </a:xfrm>
        <a:prstGeom prst="rect">
          <a:avLst/>
        </a:prstGeom>
        <a:noFill/>
        <a:ln w="9525" cmpd="sng">
          <a:noFill/>
        </a:ln>
      </xdr:spPr>
      <xdr:txBody>
        <a:bodyPr vertOverflow="clip" wrap="square" lIns="0" tIns="0" rIns="0" bIns="0"/>
        <a:p>
          <a:pPr algn="l">
            <a:defRPr/>
          </a:pPr>
          <a:r>
            <a:rPr lang="en-US" cap="none" sz="1100" b="0" i="0" u="none" baseline="0">
              <a:solidFill>
                <a:srgbClr val="993300"/>
              </a:solidFill>
              <a:latin typeface="Calibri"/>
              <a:ea typeface="Calibri"/>
              <a:cs typeface="Calibri"/>
            </a:rPr>
            <a:t>Enter data in cells shaded yellow.  Make sure the steel price indices are up to date on the "Data"</a:t>
          </a:r>
          <a:r>
            <a:rPr lang="en-US" cap="none" sz="1100" b="0" i="0" u="none" baseline="0">
              <a:solidFill>
                <a:srgbClr val="993300"/>
              </a:solidFill>
              <a:latin typeface="Calibri"/>
              <a:ea typeface="Calibri"/>
              <a:cs typeface="Calibri"/>
            </a:rPr>
            <a:t> tab.</a:t>
          </a:r>
        </a:p>
      </xdr:txBody>
    </xdr:sp>
    <xdr:clientData fPrintsWithSheet="0"/>
  </xdr:oneCellAnchor>
  <xdr:twoCellAnchor editAs="oneCell">
    <xdr:from>
      <xdr:col>0</xdr:col>
      <xdr:colOff>28575</xdr:colOff>
      <xdr:row>0</xdr:row>
      <xdr:rowOff>0</xdr:rowOff>
    </xdr:from>
    <xdr:to>
      <xdr:col>1</xdr:col>
      <xdr:colOff>676275</xdr:colOff>
      <xdr:row>4</xdr:row>
      <xdr:rowOff>171450</xdr:rowOff>
    </xdr:to>
    <xdr:pic>
      <xdr:nvPicPr>
        <xdr:cNvPr id="2" name="Picture 3"/>
        <xdr:cNvPicPr preferRelativeResize="1">
          <a:picLocks noChangeAspect="0"/>
        </xdr:cNvPicPr>
      </xdr:nvPicPr>
      <xdr:blipFill>
        <a:blip r:embed="rId1"/>
        <a:stretch>
          <a:fillRect/>
        </a:stretch>
      </xdr:blipFill>
      <xdr:spPr>
        <a:xfrm>
          <a:off x="28575" y="0"/>
          <a:ext cx="923925" cy="1028700"/>
        </a:xfrm>
        <a:prstGeom prst="rect">
          <a:avLst/>
        </a:prstGeom>
        <a:noFill/>
        <a:ln w="9525" cmpd="sng">
          <a:noFill/>
        </a:ln>
      </xdr:spPr>
    </xdr:pic>
    <xdr:clientData/>
  </xdr:twoCellAnchor>
  <xdr:oneCellAnchor>
    <xdr:from>
      <xdr:col>0</xdr:col>
      <xdr:colOff>38100</xdr:colOff>
      <xdr:row>40</xdr:row>
      <xdr:rowOff>19050</xdr:rowOff>
    </xdr:from>
    <xdr:ext cx="5543550" cy="285750"/>
    <xdr:sp>
      <xdr:nvSpPr>
        <xdr:cNvPr id="3" name="TextBox 10"/>
        <xdr:cNvSpPr txBox="1">
          <a:spLocks noChangeArrowheads="1"/>
        </xdr:cNvSpPr>
      </xdr:nvSpPr>
      <xdr:spPr>
        <a:xfrm>
          <a:off x="38100" y="8401050"/>
          <a:ext cx="5543550" cy="285750"/>
        </a:xfrm>
        <a:prstGeom prst="rect">
          <a:avLst/>
        </a:prstGeom>
        <a:noFill/>
        <a:ln w="9525" cmpd="sng">
          <a:noFill/>
        </a:ln>
      </xdr:spPr>
      <xdr:txBody>
        <a:bodyPr vertOverflow="clip" wrap="square" lIns="0" tIns="0" rIns="0" bIns="0"/>
        <a:p>
          <a:pPr algn="l">
            <a:defRPr/>
          </a:pPr>
          <a:r>
            <a:rPr lang="en-US" cap="none" sz="1000" b="0" i="0" u="none" baseline="0">
              <a:solidFill>
                <a:srgbClr val="993300"/>
              </a:solidFill>
              <a:latin typeface="Calibri"/>
              <a:ea typeface="Calibri"/>
              <a:cs typeface="Calibri"/>
            </a:rPr>
            <a:t>If "Error" shows in column for "Eligible for SPA", then the Data tab does not include an index value for the ship date.</a:t>
          </a:r>
        </a:p>
      </xdr:txBody>
    </xdr:sp>
    <xdr:clientData fPrintsWithSheet="0"/>
  </xdr:oneCellAnchor>
  <xdr:twoCellAnchor editAs="oneCell">
    <xdr:from>
      <xdr:col>1</xdr:col>
      <xdr:colOff>504825</xdr:colOff>
      <xdr:row>40</xdr:row>
      <xdr:rowOff>133350</xdr:rowOff>
    </xdr:from>
    <xdr:to>
      <xdr:col>9</xdr:col>
      <xdr:colOff>19050</xdr:colOff>
      <xdr:row>47</xdr:row>
      <xdr:rowOff>19050</xdr:rowOff>
    </xdr:to>
    <xdr:pic>
      <xdr:nvPicPr>
        <xdr:cNvPr id="4" name="Picture 8"/>
        <xdr:cNvPicPr preferRelativeResize="1">
          <a:picLocks noChangeAspect="1"/>
        </xdr:cNvPicPr>
      </xdr:nvPicPr>
      <xdr:blipFill>
        <a:blip r:embed="rId2"/>
        <a:stretch>
          <a:fillRect/>
        </a:stretch>
      </xdr:blipFill>
      <xdr:spPr>
        <a:xfrm>
          <a:off x="781050" y="8515350"/>
          <a:ext cx="4657725" cy="1219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13</xdr:row>
      <xdr:rowOff>76200</xdr:rowOff>
    </xdr:from>
    <xdr:to>
      <xdr:col>12</xdr:col>
      <xdr:colOff>209550</xdr:colOff>
      <xdr:row>33</xdr:row>
      <xdr:rowOff>38100</xdr:rowOff>
    </xdr:to>
    <xdr:graphicFrame>
      <xdr:nvGraphicFramePr>
        <xdr:cNvPr id="1" name="Chart 1"/>
        <xdr:cNvGraphicFramePr/>
      </xdr:nvGraphicFramePr>
      <xdr:xfrm>
        <a:off x="2419350" y="2571750"/>
        <a:ext cx="7677150" cy="3200400"/>
      </xdr:xfrm>
      <a:graphic>
        <a:graphicData uri="http://schemas.openxmlformats.org/drawingml/2006/chart">
          <c:chart xmlns:c="http://schemas.openxmlformats.org/drawingml/2006/chart" r:id="rId1"/>
        </a:graphicData>
      </a:graphic>
    </xdr:graphicFrame>
    <xdr:clientData/>
  </xdr:twoCellAnchor>
  <xdr:twoCellAnchor>
    <xdr:from>
      <xdr:col>14</xdr:col>
      <xdr:colOff>76200</xdr:colOff>
      <xdr:row>9</xdr:row>
      <xdr:rowOff>0</xdr:rowOff>
    </xdr:from>
    <xdr:to>
      <xdr:col>21</xdr:col>
      <xdr:colOff>419100</xdr:colOff>
      <xdr:row>11</xdr:row>
      <xdr:rowOff>114300</xdr:rowOff>
    </xdr:to>
    <xdr:sp>
      <xdr:nvSpPr>
        <xdr:cNvPr id="2" name="TextBox 5"/>
        <xdr:cNvSpPr txBox="1">
          <a:spLocks noChangeArrowheads="1"/>
        </xdr:cNvSpPr>
      </xdr:nvSpPr>
      <xdr:spPr>
        <a:xfrm>
          <a:off x="11182350" y="1762125"/>
          <a:ext cx="4610100" cy="495300"/>
        </a:xfrm>
        <a:prstGeom prst="rect">
          <a:avLst/>
        </a:prstGeom>
        <a:noFill/>
        <a:ln w="9525" cmpd="sng">
          <a:noFill/>
        </a:ln>
      </xdr:spPr>
      <xdr:txBody>
        <a:bodyPr vertOverflow="clip" wrap="square"/>
        <a:p>
          <a:pPr algn="l">
            <a:defRPr/>
          </a:pPr>
          <a:r>
            <a:rPr lang="en-US" cap="none" sz="1100" b="0" i="0" u="none" baseline="0">
              <a:solidFill>
                <a:srgbClr val="000000"/>
              </a:solidFill>
              <a:latin typeface="Cambria Math"/>
              <a:ea typeface="Cambria Math"/>
              <a:cs typeface="Cambria Math"/>
            </a:rPr>
            <a:t>"If, " </a:t>
          </a:r>
          <a:r>
            <a:rPr lang="en-US" cap="none" sz="1100" b="0" i="0" u="none" baseline="0">
              <a:solidFill>
                <a:srgbClr val="000000"/>
              </a:solidFill>
              <a:latin typeface="+mn-lt"/>
              <a:ea typeface="+mn-lt"/>
              <a:cs typeface="+mn-lt"/>
            </a:rPr>
            <a:t> "MI</a:t>
          </a:r>
          <a:r>
            <a:rPr lang="en-US" cap="none" sz="1100" b="0" i="0" u="none" baseline="0">
              <a:solidFill>
                <a:srgbClr val="000000"/>
              </a:solidFill>
              <a:latin typeface="Cambria Math"/>
              <a:ea typeface="Cambria Math"/>
              <a:cs typeface="Cambria Math"/>
            </a:rPr>
            <a:t>" /</a:t>
          </a:r>
          <a:r>
            <a:rPr lang="en-US" cap="none" sz="1100" b="0" i="0" u="none" baseline="0">
              <a:solidFill>
                <a:srgbClr val="000000"/>
              </a:solidFill>
              <a:latin typeface="+mn-lt"/>
              <a:ea typeface="+mn-lt"/>
              <a:cs typeface="+mn-lt"/>
            </a:rPr>
            <a:t>"BI</a:t>
          </a:r>
          <a:r>
            <a:rPr lang="en-US" cap="none" sz="1100" b="0" i="0" u="none" baseline="0">
              <a:solidFill>
                <a:srgbClr val="000000"/>
              </a:solidFill>
              <a:latin typeface="Cambria Math"/>
              <a:ea typeface="Cambria Math"/>
              <a:cs typeface="Cambria Math"/>
            </a:rPr>
            <a:t>" </a:t>
          </a:r>
          <a:r>
            <a:rPr lang="en-US" cap="none" sz="1100" b="0" i="0" u="none" baseline="0">
              <a:solidFill>
                <a:srgbClr val="000000"/>
              </a:solidFill>
              <a:latin typeface="+mn-lt"/>
              <a:ea typeface="+mn-lt"/>
              <a:cs typeface="+mn-lt"/>
            </a:rPr>
            <a:t> </a:t>
          </a:r>
          <a:r>
            <a:rPr lang="en-US" cap="none" sz="1100" b="0" i="0" u="none" baseline="0">
              <a:solidFill>
                <a:srgbClr val="000000"/>
              </a:solidFill>
              <a:latin typeface="Cambria Math"/>
              <a:ea typeface="Cambria Math"/>
              <a:cs typeface="Cambria Math"/>
            </a:rPr>
            <a:t>"&lt;0.9 then SPA=" [</a:t>
          </a:r>
          <a:r>
            <a:rPr lang="en-US" cap="none" sz="1100" b="0" i="0" u="none" baseline="0">
              <a:solidFill>
                <a:srgbClr val="000000"/>
              </a:solidFill>
              <a:latin typeface="+mn-lt"/>
              <a:ea typeface="+mn-lt"/>
              <a:cs typeface="+mn-lt"/>
            </a:rPr>
            <a:t>"MI</a:t>
          </a:r>
          <a:r>
            <a:rPr lang="en-US" cap="none" sz="1100" b="0" i="0" u="none" baseline="0">
              <a:solidFill>
                <a:srgbClr val="000000"/>
              </a:solidFill>
              <a:latin typeface="Cambria Math"/>
              <a:ea typeface="Cambria Math"/>
              <a:cs typeface="Cambria Math"/>
            </a:rPr>
            <a:t>" /</a:t>
          </a:r>
          <a:r>
            <a:rPr lang="en-US" cap="none" sz="1100" b="0" i="0" u="none" baseline="0">
              <a:solidFill>
                <a:srgbClr val="000000"/>
              </a:solidFill>
              <a:latin typeface="+mn-lt"/>
              <a:ea typeface="+mn-lt"/>
              <a:cs typeface="+mn-lt"/>
            </a:rPr>
            <a:t>"BI</a:t>
          </a:r>
          <a:r>
            <a:rPr lang="en-US" cap="none" sz="1100" b="0" i="0" u="none" baseline="0">
              <a:solidFill>
                <a:srgbClr val="000000"/>
              </a:solidFill>
              <a:latin typeface="Cambria Math"/>
              <a:ea typeface="Cambria Math"/>
              <a:cs typeface="Cambria Math"/>
            </a:rPr>
            <a:t>" </a:t>
          </a:r>
          <a:r>
            <a:rPr lang="en-US" cap="none" sz="1100" b="0" i="0" u="none" baseline="0">
              <a:solidFill>
                <a:srgbClr val="000000"/>
              </a:solidFill>
              <a:latin typeface="+mn-lt"/>
              <a:ea typeface="+mn-lt"/>
              <a:cs typeface="+mn-lt"/>
            </a:rPr>
            <a:t> "-0.9</a:t>
          </a:r>
          <a:r>
            <a:rPr lang="en-US" cap="none" sz="1100" b="0" i="0" u="none" baseline="0">
              <a:solidFill>
                <a:srgbClr val="000000"/>
              </a:solidFill>
              <a:latin typeface="Cambria Math"/>
              <a:ea typeface="Cambria Math"/>
              <a:cs typeface="Cambria Math"/>
            </a:rPr>
            <a:t>" ]"</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BI</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Q  with" </a:t>
          </a:r>
          <a:r>
            <a:rPr lang="en-US" cap="none" sz="1100" b="0" i="0" u="none" baseline="0">
              <a:solidFill>
                <a:srgbClr val="000000"/>
              </a:solidFill>
              <a:latin typeface="+mn-lt"/>
              <a:ea typeface="+mn-lt"/>
              <a:cs typeface="+mn-lt"/>
            </a:rPr>
            <a:t> "MI</a:t>
          </a:r>
          <a:r>
            <a:rPr lang="en-US" cap="none" sz="1100" b="0" i="0" u="none" baseline="0">
              <a:solidFill>
                <a:srgbClr val="000000"/>
              </a:solidFill>
              <a:latin typeface="Cambria Math"/>
              <a:ea typeface="Cambria Math"/>
              <a:cs typeface="Cambria Math"/>
            </a:rPr>
            <a:t>" /</a:t>
          </a:r>
          <a:r>
            <a:rPr lang="en-US" cap="none" sz="1100" b="0" i="0" u="none" baseline="0">
              <a:solidFill>
                <a:srgbClr val="000000"/>
              </a:solidFill>
              <a:latin typeface="+mn-lt"/>
              <a:ea typeface="+mn-lt"/>
              <a:cs typeface="+mn-lt"/>
            </a:rPr>
            <a:t>"BI</a:t>
          </a:r>
          <a:r>
            <a:rPr lang="en-US" cap="none" sz="1100" b="0" i="0" u="none" baseline="0">
              <a:solidFill>
                <a:srgbClr val="000000"/>
              </a:solidFill>
              <a:latin typeface="Cambria Math"/>
              <a:ea typeface="Cambria Math"/>
              <a:cs typeface="Cambria Math"/>
            </a:rPr>
            <a:t>" </a:t>
          </a:r>
          <a:r>
            <a:rPr lang="en-US" cap="none" sz="1100" b="0" i="0" u="none" baseline="0">
              <a:solidFill>
                <a:srgbClr val="000000"/>
              </a:solidFill>
              <a:latin typeface="+mn-lt"/>
              <a:ea typeface="+mn-lt"/>
              <a:cs typeface="+mn-lt"/>
            </a:rPr>
            <a:t> </a:t>
          </a:r>
          <a:r>
            <a:rPr lang="en-US" cap="none" sz="1100" b="0" i="0" u="none" baseline="0">
              <a:solidFill>
                <a:srgbClr val="000000"/>
              </a:solidFill>
              <a:latin typeface="Cambria Math"/>
              <a:ea typeface="Cambria Math"/>
              <a:cs typeface="Cambria Math"/>
            </a:rPr>
            <a:t>"limited to minimum of 0.5</a:t>
          </a:r>
          <a:r>
            <a:rPr lang="en-US" cap="none" sz="1100" b="0" i="0" u="none" baseline="0">
              <a:solidFill>
                <a:srgbClr val="000000"/>
              </a:solidFill>
              <a:latin typeface="+mn-lt"/>
              <a:ea typeface="+mn-lt"/>
              <a:cs typeface="+mn-lt"/>
            </a:rPr>
            <a:t>"</a:t>
          </a:r>
        </a:p>
      </xdr:txBody>
    </xdr:sp>
    <xdr:clientData/>
  </xdr:twoCellAnchor>
  <xdr:twoCellAnchor>
    <xdr:from>
      <xdr:col>14</xdr:col>
      <xdr:colOff>76200</xdr:colOff>
      <xdr:row>11</xdr:row>
      <xdr:rowOff>47625</xdr:rowOff>
    </xdr:from>
    <xdr:to>
      <xdr:col>19</xdr:col>
      <xdr:colOff>9525</xdr:colOff>
      <xdr:row>13</xdr:row>
      <xdr:rowOff>95250</xdr:rowOff>
    </xdr:to>
    <xdr:sp>
      <xdr:nvSpPr>
        <xdr:cNvPr id="3" name="TextBox 6"/>
        <xdr:cNvSpPr txBox="1">
          <a:spLocks noChangeArrowheads="1"/>
        </xdr:cNvSpPr>
      </xdr:nvSpPr>
      <xdr:spPr>
        <a:xfrm>
          <a:off x="11182350" y="2190750"/>
          <a:ext cx="2981325" cy="400050"/>
        </a:xfrm>
        <a:prstGeom prst="rect">
          <a:avLst/>
        </a:prstGeom>
        <a:noFill/>
        <a:ln w="9525" cmpd="sng">
          <a:noFill/>
        </a:ln>
      </xdr:spPr>
      <xdr:txBody>
        <a:bodyPr vertOverflow="clip" wrap="square"/>
        <a:p>
          <a:pPr algn="l">
            <a:defRPr/>
          </a:pPr>
          <a:r>
            <a:rPr lang="en-US" cap="none" sz="1100" b="0" i="0" u="none" baseline="0">
              <a:solidFill>
                <a:srgbClr val="000000"/>
              </a:solidFill>
              <a:latin typeface="Cambria Math"/>
              <a:ea typeface="Cambria Math"/>
              <a:cs typeface="Cambria Math"/>
            </a:rPr>
            <a:t>"If, 0.9</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 </a:t>
          </a:r>
          <a:r>
            <a:rPr lang="en-US" cap="none" sz="1100" b="0" i="0" u="none" baseline="0">
              <a:solidFill>
                <a:srgbClr val="000000"/>
              </a:solidFill>
              <a:latin typeface="+mn-lt"/>
              <a:ea typeface="+mn-lt"/>
              <a:cs typeface="+mn-lt"/>
            </a:rPr>
            <a:t> "MI</a:t>
          </a:r>
          <a:r>
            <a:rPr lang="en-US" cap="none" sz="1100" b="0" i="0" u="none" baseline="0">
              <a:solidFill>
                <a:srgbClr val="000000"/>
              </a:solidFill>
              <a:latin typeface="Cambria Math"/>
              <a:ea typeface="Cambria Math"/>
              <a:cs typeface="Cambria Math"/>
            </a:rPr>
            <a:t>" /</a:t>
          </a:r>
          <a:r>
            <a:rPr lang="en-US" cap="none" sz="1100" b="0" i="0" u="none" baseline="0">
              <a:solidFill>
                <a:srgbClr val="000000"/>
              </a:solidFill>
              <a:latin typeface="+mn-lt"/>
              <a:ea typeface="+mn-lt"/>
              <a:cs typeface="+mn-lt"/>
            </a:rPr>
            <a:t>"BI</a:t>
          </a:r>
          <a:r>
            <a:rPr lang="en-US" cap="none" sz="1100" b="0" i="0" u="none" baseline="0">
              <a:solidFill>
                <a:srgbClr val="000000"/>
              </a:solidFill>
              <a:latin typeface="Cambria Math"/>
              <a:ea typeface="Cambria Math"/>
              <a:cs typeface="Cambria Math"/>
            </a:rPr>
            <a:t>" </a:t>
          </a:r>
          <a:r>
            <a:rPr lang="en-US" cap="none" sz="1100" b="0" i="0" u="none" baseline="0">
              <a:solidFill>
                <a:srgbClr val="000000"/>
              </a:solidFill>
              <a:latin typeface="Cambria Math"/>
              <a:ea typeface="Cambria Math"/>
              <a:cs typeface="Cambria Math"/>
            </a:rPr>
            <a:t> "≤</a:t>
          </a:r>
          <a:r>
            <a:rPr lang="en-US" cap="none" sz="1100" b="0" i="0" u="none" baseline="0">
              <a:solidFill>
                <a:srgbClr val="000000"/>
              </a:solidFill>
              <a:latin typeface="Cambria Math"/>
              <a:ea typeface="Cambria Math"/>
              <a:cs typeface="Cambria Math"/>
            </a:rPr>
            <a:t>1.1 then no steel price adjustment</a:t>
          </a:r>
          <a:r>
            <a:rPr lang="en-US" cap="none" sz="1100" b="0" i="0" u="none" baseline="0">
              <a:solidFill>
                <a:srgbClr val="000000"/>
              </a:solidFill>
              <a:latin typeface="+mn-lt"/>
              <a:ea typeface="+mn-lt"/>
              <a:cs typeface="+mn-lt"/>
            </a:rPr>
            <a:t>"</a:t>
          </a:r>
        </a:p>
      </xdr:txBody>
    </xdr:sp>
    <xdr:clientData/>
  </xdr:twoCellAnchor>
  <xdr:twoCellAnchor>
    <xdr:from>
      <xdr:col>14</xdr:col>
      <xdr:colOff>76200</xdr:colOff>
      <xdr:row>13</xdr:row>
      <xdr:rowOff>95250</xdr:rowOff>
    </xdr:from>
    <xdr:to>
      <xdr:col>21</xdr:col>
      <xdr:colOff>419100</xdr:colOff>
      <xdr:row>16</xdr:row>
      <xdr:rowOff>66675</xdr:rowOff>
    </xdr:to>
    <xdr:sp>
      <xdr:nvSpPr>
        <xdr:cNvPr id="4" name="TextBox 7"/>
        <xdr:cNvSpPr txBox="1">
          <a:spLocks noChangeArrowheads="1"/>
        </xdr:cNvSpPr>
      </xdr:nvSpPr>
      <xdr:spPr>
        <a:xfrm>
          <a:off x="11182350" y="2590800"/>
          <a:ext cx="4610100" cy="457200"/>
        </a:xfrm>
        <a:prstGeom prst="rect">
          <a:avLst/>
        </a:prstGeom>
        <a:noFill/>
        <a:ln w="9525" cmpd="sng">
          <a:noFill/>
        </a:ln>
      </xdr:spPr>
      <xdr:txBody>
        <a:bodyPr vertOverflow="clip" wrap="square"/>
        <a:p>
          <a:pPr algn="l">
            <a:defRPr/>
          </a:pPr>
          <a:r>
            <a:rPr lang="en-US" cap="none" sz="1100" b="0" i="0" u="none" baseline="0">
              <a:solidFill>
                <a:srgbClr val="000000"/>
              </a:solidFill>
              <a:latin typeface="Cambria Math"/>
              <a:ea typeface="Cambria Math"/>
              <a:cs typeface="Cambria Math"/>
            </a:rPr>
            <a:t>"If, " </a:t>
          </a:r>
          <a:r>
            <a:rPr lang="en-US" cap="none" sz="1100" b="0" i="0" u="none" baseline="0">
              <a:solidFill>
                <a:srgbClr val="000000"/>
              </a:solidFill>
              <a:latin typeface="+mn-lt"/>
              <a:ea typeface="+mn-lt"/>
              <a:cs typeface="+mn-lt"/>
            </a:rPr>
            <a:t> "MI</a:t>
          </a:r>
          <a:r>
            <a:rPr lang="en-US" cap="none" sz="1100" b="0" i="0" u="none" baseline="0">
              <a:solidFill>
                <a:srgbClr val="000000"/>
              </a:solidFill>
              <a:latin typeface="Cambria Math"/>
              <a:ea typeface="Cambria Math"/>
              <a:cs typeface="Cambria Math"/>
            </a:rPr>
            <a:t>" /</a:t>
          </a:r>
          <a:r>
            <a:rPr lang="en-US" cap="none" sz="1100" b="0" i="0" u="none" baseline="0">
              <a:solidFill>
                <a:srgbClr val="000000"/>
              </a:solidFill>
              <a:latin typeface="+mn-lt"/>
              <a:ea typeface="+mn-lt"/>
              <a:cs typeface="+mn-lt"/>
            </a:rPr>
            <a:t>"BI</a:t>
          </a:r>
          <a:r>
            <a:rPr lang="en-US" cap="none" sz="1100" b="0" i="0" u="none" baseline="0">
              <a:solidFill>
                <a:srgbClr val="000000"/>
              </a:solidFill>
              <a:latin typeface="Cambria Math"/>
              <a:ea typeface="Cambria Math"/>
              <a:cs typeface="Cambria Math"/>
            </a:rPr>
            <a:t>" </a:t>
          </a:r>
          <a:r>
            <a:rPr lang="en-US" cap="none" sz="1100" b="0" i="0" u="none" baseline="0">
              <a:solidFill>
                <a:srgbClr val="000000"/>
              </a:solidFill>
              <a:latin typeface="+mn-lt"/>
              <a:ea typeface="+mn-lt"/>
              <a:cs typeface="+mn-lt"/>
            </a:rPr>
            <a:t> </a:t>
          </a:r>
          <a:r>
            <a:rPr lang="en-US" cap="none" sz="1100" b="0" i="0" u="none" baseline="0">
              <a:solidFill>
                <a:srgbClr val="000000"/>
              </a:solidFill>
              <a:latin typeface="Cambria Math"/>
              <a:ea typeface="Cambria Math"/>
              <a:cs typeface="Cambria Math"/>
            </a:rPr>
            <a:t>"&gt;1.1 then  SPA=" [</a:t>
          </a:r>
          <a:r>
            <a:rPr lang="en-US" cap="none" sz="1100" b="0" i="0" u="none" baseline="0">
              <a:solidFill>
                <a:srgbClr val="000000"/>
              </a:solidFill>
              <a:latin typeface="+mn-lt"/>
              <a:ea typeface="+mn-lt"/>
              <a:cs typeface="+mn-lt"/>
            </a:rPr>
            <a:t>"MI</a:t>
          </a:r>
          <a:r>
            <a:rPr lang="en-US" cap="none" sz="1100" b="0" i="0" u="none" baseline="0">
              <a:solidFill>
                <a:srgbClr val="000000"/>
              </a:solidFill>
              <a:latin typeface="Cambria Math"/>
              <a:ea typeface="Cambria Math"/>
              <a:cs typeface="Cambria Math"/>
            </a:rPr>
            <a:t>" /</a:t>
          </a:r>
          <a:r>
            <a:rPr lang="en-US" cap="none" sz="1100" b="0" i="0" u="none" baseline="0">
              <a:solidFill>
                <a:srgbClr val="000000"/>
              </a:solidFill>
              <a:latin typeface="+mn-lt"/>
              <a:ea typeface="+mn-lt"/>
              <a:cs typeface="+mn-lt"/>
            </a:rPr>
            <a:t>"BI</a:t>
          </a:r>
          <a:r>
            <a:rPr lang="en-US" cap="none" sz="1100" b="0" i="0" u="none" baseline="0">
              <a:solidFill>
                <a:srgbClr val="000000"/>
              </a:solidFill>
              <a:latin typeface="Cambria Math"/>
              <a:ea typeface="Cambria Math"/>
              <a:cs typeface="Cambria Math"/>
            </a:rPr>
            <a:t>" </a:t>
          </a:r>
          <a:r>
            <a:rPr lang="en-US" cap="none" sz="1100" b="0" i="0" u="none" baseline="0">
              <a:solidFill>
                <a:srgbClr val="000000"/>
              </a:solidFill>
              <a:latin typeface="+mn-lt"/>
              <a:ea typeface="+mn-lt"/>
              <a:cs typeface="+mn-lt"/>
            </a:rPr>
            <a:t> "-1.1</a:t>
          </a:r>
          <a:r>
            <a:rPr lang="en-US" cap="none" sz="1100" b="0" i="0" u="none" baseline="0">
              <a:solidFill>
                <a:srgbClr val="000000"/>
              </a:solidFill>
              <a:latin typeface="Cambria Math"/>
              <a:ea typeface="Cambria Math"/>
              <a:cs typeface="Cambria Math"/>
            </a:rPr>
            <a:t>" ]"</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BI</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Q with " </a:t>
          </a:r>
          <a:r>
            <a:rPr lang="en-US" cap="none" sz="1100" b="0" i="0" u="none" baseline="0">
              <a:solidFill>
                <a:srgbClr val="000000"/>
              </a:solidFill>
              <a:latin typeface="+mn-lt"/>
              <a:ea typeface="+mn-lt"/>
              <a:cs typeface="+mn-lt"/>
            </a:rPr>
            <a:t> "MI</a:t>
          </a:r>
          <a:r>
            <a:rPr lang="en-US" cap="none" sz="1100" b="0" i="0" u="none" baseline="0">
              <a:solidFill>
                <a:srgbClr val="000000"/>
              </a:solidFill>
              <a:latin typeface="Cambria Math"/>
              <a:ea typeface="Cambria Math"/>
              <a:cs typeface="Cambria Math"/>
            </a:rPr>
            <a:t>" /</a:t>
          </a:r>
          <a:r>
            <a:rPr lang="en-US" cap="none" sz="1100" b="0" i="0" u="none" baseline="0">
              <a:solidFill>
                <a:srgbClr val="000000"/>
              </a:solidFill>
              <a:latin typeface="+mn-lt"/>
              <a:ea typeface="+mn-lt"/>
              <a:cs typeface="+mn-lt"/>
            </a:rPr>
            <a:t>"BI</a:t>
          </a:r>
          <a:r>
            <a:rPr lang="en-US" cap="none" sz="1100" b="0" i="0" u="none" baseline="0">
              <a:solidFill>
                <a:srgbClr val="000000"/>
              </a:solidFill>
              <a:latin typeface="Cambria Math"/>
              <a:ea typeface="Cambria Math"/>
              <a:cs typeface="Cambria Math"/>
            </a:rPr>
            <a:t>" </a:t>
          </a:r>
          <a:r>
            <a:rPr lang="en-US" cap="none" sz="1100" b="0" i="0" u="none" baseline="0">
              <a:solidFill>
                <a:srgbClr val="000000"/>
              </a:solidFill>
              <a:latin typeface="+mn-lt"/>
              <a:ea typeface="+mn-lt"/>
              <a:cs typeface="+mn-lt"/>
            </a:rPr>
            <a:t> </a:t>
          </a:r>
          <a:r>
            <a:rPr lang="en-US" cap="none" sz="1100" b="0" i="0" u="none" baseline="0">
              <a:solidFill>
                <a:srgbClr val="000000"/>
              </a:solidFill>
              <a:latin typeface="Cambria Math"/>
              <a:ea typeface="Cambria Math"/>
              <a:cs typeface="Cambria Math"/>
            </a:rPr>
            <a:t>"limited to maximum of 1.5</a:t>
          </a:r>
          <a:r>
            <a:rPr lang="en-US" cap="none" sz="1100" b="0" i="0" u="none" baseline="0">
              <a:solidFill>
                <a:srgbClr val="000000"/>
              </a:solidFill>
              <a:latin typeface="+mn-lt"/>
              <a:ea typeface="+mn-lt"/>
              <a:cs typeface="+mn-lt"/>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21"/>
  <sheetViews>
    <sheetView showGridLines="0" zoomScalePageLayoutView="0" workbookViewId="0" topLeftCell="A1">
      <selection activeCell="A2" sqref="A2"/>
    </sheetView>
  </sheetViews>
  <sheetFormatPr defaultColWidth="9.140625" defaultRowHeight="15"/>
  <cols>
    <col min="1" max="1" width="4.8515625" style="58" customWidth="1"/>
    <col min="2" max="2" width="72.140625" style="57" customWidth="1"/>
    <col min="3" max="16384" width="9.140625" style="54" customWidth="1"/>
  </cols>
  <sheetData>
    <row r="1" spans="1:2" s="55" customFormat="1" ht="18.75">
      <c r="A1" s="75" t="s">
        <v>34</v>
      </c>
      <c r="B1" s="56"/>
    </row>
    <row r="2" ht="15">
      <c r="A2" s="58" t="s">
        <v>70</v>
      </c>
    </row>
    <row r="4" ht="15">
      <c r="A4" s="58" t="s">
        <v>38</v>
      </c>
    </row>
    <row r="5" spans="1:2" ht="45">
      <c r="A5" s="58">
        <v>1</v>
      </c>
      <c r="B5" s="57" t="s">
        <v>35</v>
      </c>
    </row>
    <row r="6" spans="1:2" ht="15">
      <c r="A6" s="58">
        <v>2</v>
      </c>
      <c r="B6" s="57" t="s">
        <v>60</v>
      </c>
    </row>
    <row r="7" spans="1:2" ht="30">
      <c r="A7" s="58">
        <v>3</v>
      </c>
      <c r="B7" s="57" t="s">
        <v>36</v>
      </c>
    </row>
    <row r="8" spans="1:2" ht="60">
      <c r="A8" s="58">
        <v>4</v>
      </c>
      <c r="B8" s="57" t="s">
        <v>61</v>
      </c>
    </row>
    <row r="9" spans="1:2" ht="60">
      <c r="A9" s="58">
        <v>5</v>
      </c>
      <c r="B9" s="57" t="s">
        <v>37</v>
      </c>
    </row>
    <row r="10" spans="1:2" ht="30">
      <c r="A10" s="58">
        <v>6</v>
      </c>
      <c r="B10" s="57" t="s">
        <v>46</v>
      </c>
    </row>
    <row r="11" spans="1:2" ht="30">
      <c r="A11" s="58">
        <v>7</v>
      </c>
      <c r="B11" s="57" t="s">
        <v>51</v>
      </c>
    </row>
    <row r="13" ht="15">
      <c r="B13" s="76"/>
    </row>
    <row r="20" ht="15">
      <c r="A20" s="58" t="s">
        <v>39</v>
      </c>
    </row>
    <row r="21" spans="1:2" ht="45">
      <c r="A21" s="58">
        <v>1</v>
      </c>
      <c r="B21" s="57" t="s">
        <v>40</v>
      </c>
    </row>
  </sheetData>
  <sheetProtection/>
  <printOptions/>
  <pageMargins left="1" right="1"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N49"/>
  <sheetViews>
    <sheetView showGridLines="0" zoomScalePageLayoutView="0" workbookViewId="0" topLeftCell="A6">
      <selection activeCell="J36" sqref="J36"/>
    </sheetView>
  </sheetViews>
  <sheetFormatPr defaultColWidth="9.140625" defaultRowHeight="15"/>
  <cols>
    <col min="1" max="1" width="4.140625" style="42" customWidth="1"/>
    <col min="2" max="2" width="23.8515625" style="22" customWidth="1"/>
    <col min="3" max="3" width="11.8515625" style="26" customWidth="1"/>
    <col min="4" max="4" width="10.140625" style="25" customWidth="1"/>
    <col min="5" max="5" width="3.8515625" style="26" customWidth="1"/>
    <col min="6" max="6" width="8.8515625" style="37" customWidth="1"/>
    <col min="7" max="7" width="8.8515625" style="46" customWidth="1"/>
    <col min="8" max="8" width="6.8515625" style="26" customWidth="1"/>
    <col min="9" max="9" width="2.8515625" style="26" customWidth="1"/>
    <col min="10" max="10" width="13.8515625" style="22" customWidth="1"/>
    <col min="11" max="14" width="9.140625" style="22" customWidth="1"/>
    <col min="15" max="15" width="11.00390625" style="22" bestFit="1" customWidth="1"/>
    <col min="16" max="16" width="9.140625" style="22" customWidth="1"/>
    <col min="17" max="17" width="10.00390625" style="22" bestFit="1" customWidth="1"/>
    <col min="18" max="16384" width="9.140625" style="22" customWidth="1"/>
  </cols>
  <sheetData>
    <row r="1" spans="1:11" s="19" customFormat="1" ht="18.75">
      <c r="A1" s="1" t="s">
        <v>0</v>
      </c>
      <c r="B1" s="40"/>
      <c r="C1" s="1"/>
      <c r="D1" s="15"/>
      <c r="E1" s="1"/>
      <c r="F1" s="34"/>
      <c r="G1" s="43"/>
      <c r="H1" s="3"/>
      <c r="I1" s="3"/>
      <c r="J1" s="3"/>
      <c r="K1" s="6"/>
    </row>
    <row r="2" spans="1:11" s="19" customFormat="1" ht="18.75">
      <c r="A2" s="2" t="s">
        <v>1</v>
      </c>
      <c r="B2" s="40"/>
      <c r="C2" s="2"/>
      <c r="D2" s="16"/>
      <c r="E2" s="2"/>
      <c r="F2" s="34"/>
      <c r="G2" s="43"/>
      <c r="H2" s="3"/>
      <c r="I2" s="3"/>
      <c r="J2" s="3"/>
      <c r="K2" s="6"/>
    </row>
    <row r="3" spans="1:10" ht="15">
      <c r="A3" s="17" t="s">
        <v>71</v>
      </c>
      <c r="B3" s="20"/>
      <c r="C3" s="20"/>
      <c r="D3" s="21"/>
      <c r="E3" s="20"/>
      <c r="F3" s="35"/>
      <c r="G3" s="44"/>
      <c r="H3" s="20"/>
      <c r="I3" s="20"/>
      <c r="J3" s="20"/>
    </row>
    <row r="4" spans="1:10" ht="15">
      <c r="A4" s="4"/>
      <c r="B4" s="23"/>
      <c r="C4" s="23"/>
      <c r="D4" s="23"/>
      <c r="E4" s="23"/>
      <c r="F4" s="36"/>
      <c r="G4" s="45"/>
      <c r="I4" s="24" t="s">
        <v>58</v>
      </c>
      <c r="J4" s="29">
        <f ca="1">TODAY()</f>
        <v>45386</v>
      </c>
    </row>
    <row r="5" spans="1:10" ht="15">
      <c r="A5" s="4"/>
      <c r="B5" s="23"/>
      <c r="C5" s="23"/>
      <c r="D5" s="23"/>
      <c r="E5" s="23"/>
      <c r="F5" s="36"/>
      <c r="I5" s="67" t="s">
        <v>59</v>
      </c>
      <c r="J5" s="68" t="s">
        <v>53</v>
      </c>
    </row>
    <row r="6" spans="1:3" ht="15">
      <c r="A6" s="4"/>
      <c r="B6" s="5"/>
      <c r="C6" s="7"/>
    </row>
    <row r="7" spans="1:11" ht="15">
      <c r="A7" s="5" t="s">
        <v>48</v>
      </c>
      <c r="C7" s="18" t="s">
        <v>52</v>
      </c>
      <c r="D7" s="69" t="s">
        <v>49</v>
      </c>
      <c r="E7" s="123" t="s">
        <v>20</v>
      </c>
      <c r="F7" s="124"/>
      <c r="G7" s="124"/>
      <c r="I7" s="67" t="s">
        <v>50</v>
      </c>
      <c r="J7" s="74">
        <v>12345</v>
      </c>
      <c r="K7" s="28"/>
    </row>
    <row r="8" spans="1:11" ht="15.75" thickBot="1">
      <c r="A8" s="5" t="s">
        <v>41</v>
      </c>
      <c r="C8" s="41">
        <v>43831</v>
      </c>
      <c r="E8" s="7"/>
      <c r="F8" s="70" t="s">
        <v>15</v>
      </c>
      <c r="G8" s="71" t="s">
        <v>31</v>
      </c>
      <c r="H8" s="72"/>
      <c r="I8" s="72"/>
      <c r="J8" s="73"/>
      <c r="K8" s="28"/>
    </row>
    <row r="9" spans="1:11" ht="15.75" thickTop="1">
      <c r="A9" s="5" t="s">
        <v>47</v>
      </c>
      <c r="C9" s="41">
        <v>44562</v>
      </c>
      <c r="D9" s="9"/>
      <c r="E9" s="7"/>
      <c r="F9" s="38">
        <f>VLOOKUP(DATE(YEAR($C$8),MONTH($C$8),1),Data!$A:$C,3,TRUE)</f>
        <v>40.63</v>
      </c>
      <c r="G9" s="47" t="s">
        <v>18</v>
      </c>
      <c r="H9" s="8"/>
      <c r="I9" s="8"/>
      <c r="J9" s="27"/>
      <c r="K9" s="28"/>
    </row>
    <row r="10" spans="1:11" ht="15">
      <c r="A10" s="4"/>
      <c r="D10" s="9"/>
      <c r="E10" s="7"/>
      <c r="F10" s="38">
        <f>VLOOKUP(DATE(YEAR($C$8),MONTH($C$8),1),Data!$A:$C,2,TRUE)</f>
        <v>31.38</v>
      </c>
      <c r="G10" s="47" t="s">
        <v>19</v>
      </c>
      <c r="H10" s="8"/>
      <c r="I10" s="8"/>
      <c r="J10" s="27"/>
      <c r="K10" s="28"/>
    </row>
    <row r="11" spans="1:11" ht="15">
      <c r="A11" s="4"/>
      <c r="B11" s="5"/>
      <c r="C11" s="7"/>
      <c r="D11" s="9"/>
      <c r="E11" s="7"/>
      <c r="F11" s="38"/>
      <c r="G11" s="48"/>
      <c r="H11" s="8"/>
      <c r="I11" s="8"/>
      <c r="J11" s="27"/>
      <c r="K11" s="28"/>
    </row>
    <row r="12" spans="1:10" ht="75">
      <c r="A12" s="87" t="s">
        <v>29</v>
      </c>
      <c r="B12" s="80" t="s">
        <v>4</v>
      </c>
      <c r="C12" s="81" t="s">
        <v>25</v>
      </c>
      <c r="D12" s="82" t="s">
        <v>26</v>
      </c>
      <c r="E12" s="83" t="s">
        <v>5</v>
      </c>
      <c r="F12" s="84" t="s">
        <v>32</v>
      </c>
      <c r="G12" s="81" t="s">
        <v>16</v>
      </c>
      <c r="H12" s="85" t="s">
        <v>43</v>
      </c>
      <c r="I12" s="86" t="s">
        <v>42</v>
      </c>
      <c r="J12" s="88" t="s">
        <v>17</v>
      </c>
    </row>
    <row r="13" spans="1:10" ht="15">
      <c r="A13" s="117">
        <v>4</v>
      </c>
      <c r="B13" s="118" t="s">
        <v>13</v>
      </c>
      <c r="C13" s="119">
        <v>44682</v>
      </c>
      <c r="D13" s="120">
        <v>50000</v>
      </c>
      <c r="E13" s="114">
        <f>IF(ISBLANK($B13),"",VLOOKUP($B13,Data!$E$4:$F$12,2,))</f>
        <v>1</v>
      </c>
      <c r="F13" s="90">
        <f>IF(OR($E13="",ISBLANK($C13)),"",IF($C13&gt;$C$9,MIN(VLOOKUP(DATE(YEAR($C$9),MONTH($C$9),1),Data!$A:$C,IF($E13=1,3,2),TRUE),VLOOKUP(DATE(YEAR($C13),MONTH($C13),1),Data!$A:$C,IF($E13=1,3,2),TRUE)),VLOOKUP(DATE(YEAR($C13),MONTH($C13),1),Data!$A:$C,IF($E13=1,3,2),TRUE)))</f>
        <v>75.88</v>
      </c>
      <c r="G13" s="91">
        <f>IF($F13="","",$F13/IF($E13=1,$F$9,$F$10))</f>
        <v>1.867585527935023</v>
      </c>
      <c r="H13" s="89" t="str">
        <f aca="true" t="shared" si="0" ref="H13:H36">IF($G13="","",IF($F13=0,"Error",IF($C13&lt;$C$8,"No",IF(ABS($G13-1)&gt;0.1,"Yes","No"))))</f>
        <v>Yes</v>
      </c>
      <c r="I13" s="92" t="str">
        <f aca="true" t="shared" si="1" ref="I13:I36">IF(ISBLANK($C13),"",IF($C13&lt;$C$8,"b",IF($C13&gt;$C$9,IF(ABS($G13-1)&gt;0.1,"c","ac"),IF(ABS($G13-1)&gt;0.1,"","a"))))</f>
        <v>c</v>
      </c>
      <c r="J13" s="93">
        <f>IF($H13="Yes",ROUND(IF($G13&gt;1.1,MIN(2,$G13)-1.1,IF($G13&lt;0.9,MAX(0,$G13)-0.9,0))*IF($E13=1,$F$9,$F$10)*$D13/100,2),0)</f>
        <v>15593.5</v>
      </c>
    </row>
    <row r="14" spans="1:10" ht="15">
      <c r="A14" s="117"/>
      <c r="B14" s="118"/>
      <c r="C14" s="119"/>
      <c r="D14" s="120"/>
      <c r="E14" s="115">
        <f>IF(ISBLANK($B14),"",VLOOKUP($B14,Data!$E$4:$F$12,2,))</f>
      </c>
      <c r="F14" s="111">
        <f>IF(OR($E14="",ISBLANK($C14)),"",IF($C14&gt;$C$9,MIN(VLOOKUP(DATE(YEAR($C$9),MONTH($C$9),1),Data!$A:$C,IF($E14=1,3,2),TRUE),VLOOKUP(DATE(YEAR($C14),MONTH($C14),1),Data!$A:$C,IF($E14=1,3,2),TRUE)),VLOOKUP(DATE(YEAR($C14),MONTH($C14),1),Data!$A:$C,IF($E14=1,3,2),TRUE)))</f>
      </c>
      <c r="G14" s="95">
        <f aca="true" t="shared" si="2" ref="G14:G36">IF($F14="","",$F14/IF($E14=1,$F$9,$F$10))</f>
      </c>
      <c r="H14" s="94">
        <f t="shared" si="0"/>
      </c>
      <c r="I14" s="96">
        <f t="shared" si="1"/>
      </c>
      <c r="J14" s="93">
        <f aca="true" t="shared" si="3" ref="J14:J36">IF($H14="Yes",ROUND(IF($G14&gt;1.1,MIN(2,$G14)-1.1,IF($G14&lt;0.9,MAX(0,$G14)-0.9,0))*IF($E14=1,$F$9,$F$10)*$D14/100,2),0)</f>
        <v>0</v>
      </c>
    </row>
    <row r="15" spans="1:10" ht="15">
      <c r="A15" s="117"/>
      <c r="B15" s="118"/>
      <c r="C15" s="119"/>
      <c r="D15" s="120"/>
      <c r="E15" s="115">
        <f>IF(ISBLANK($B15),"",VLOOKUP($B15,Data!$E$4:$F$12,2,))</f>
      </c>
      <c r="F15" s="111">
        <f>IF(OR($E15="",ISBLANK($C15)),"",IF($C15&gt;$C$9,MIN(VLOOKUP(DATE(YEAR($C$9),MONTH($C$9),1),Data!$A:$C,IF($E15=1,3,2),TRUE),VLOOKUP(DATE(YEAR($C15),MONTH($C15),1),Data!$A:$C,IF($E15=1,3,2),TRUE)),VLOOKUP(DATE(YEAR($C15),MONTH($C15),1),Data!$A:$C,IF($E15=1,3,2),TRUE)))</f>
      </c>
      <c r="G15" s="95">
        <f t="shared" si="2"/>
      </c>
      <c r="H15" s="94">
        <f t="shared" si="0"/>
      </c>
      <c r="I15" s="96">
        <f t="shared" si="1"/>
      </c>
      <c r="J15" s="93">
        <f t="shared" si="3"/>
        <v>0</v>
      </c>
    </row>
    <row r="16" spans="1:10" ht="15">
      <c r="A16" s="117"/>
      <c r="B16" s="118"/>
      <c r="C16" s="119"/>
      <c r="D16" s="120"/>
      <c r="E16" s="115">
        <f>IF(ISBLANK($B16),"",VLOOKUP($B16,Data!$E$4:$F$12,2,))</f>
      </c>
      <c r="F16" s="111">
        <f>IF(OR($E16="",ISBLANK($C16)),"",IF($C16&gt;$C$9,MIN(VLOOKUP(DATE(YEAR($C$9),MONTH($C$9),1),Data!$A:$C,IF($E16=1,3,2),TRUE),VLOOKUP(DATE(YEAR($C16),MONTH($C16),1),Data!$A:$C,IF($E16=1,3,2),TRUE)),VLOOKUP(DATE(YEAR($C16),MONTH($C16),1),Data!$A:$C,IF($E16=1,3,2),TRUE)))</f>
      </c>
      <c r="G16" s="95">
        <f t="shared" si="2"/>
      </c>
      <c r="H16" s="94">
        <f t="shared" si="0"/>
      </c>
      <c r="I16" s="96">
        <f t="shared" si="1"/>
      </c>
      <c r="J16" s="93">
        <f t="shared" si="3"/>
        <v>0</v>
      </c>
    </row>
    <row r="17" spans="1:10" ht="15">
      <c r="A17" s="117"/>
      <c r="B17" s="118"/>
      <c r="C17" s="119"/>
      <c r="D17" s="120"/>
      <c r="E17" s="115">
        <f>IF(ISBLANK($B17),"",VLOOKUP($B17,Data!$E$4:$F$12,2,))</f>
      </c>
      <c r="F17" s="111">
        <f>IF(OR($E17="",ISBLANK($C17)),"",IF($C17&gt;$C$9,MIN(VLOOKUP(DATE(YEAR($C$9),MONTH($C$9),1),Data!$A:$C,IF($E17=1,3,2),TRUE),VLOOKUP(DATE(YEAR($C17),MONTH($C17),1),Data!$A:$C,IF($E17=1,3,2),TRUE)),VLOOKUP(DATE(YEAR($C17),MONTH($C17),1),Data!$A:$C,IF($E17=1,3,2),TRUE)))</f>
      </c>
      <c r="G17" s="95">
        <f t="shared" si="2"/>
      </c>
      <c r="H17" s="94">
        <f t="shared" si="0"/>
      </c>
      <c r="I17" s="96">
        <f t="shared" si="1"/>
      </c>
      <c r="J17" s="93">
        <f t="shared" si="3"/>
        <v>0</v>
      </c>
    </row>
    <row r="18" spans="1:10" ht="15">
      <c r="A18" s="117"/>
      <c r="B18" s="118"/>
      <c r="C18" s="119"/>
      <c r="D18" s="120"/>
      <c r="E18" s="115">
        <f>IF(ISBLANK($B18),"",VLOOKUP($B18,Data!$E$4:$F$12,2,))</f>
      </c>
      <c r="F18" s="111">
        <f>IF(OR($E18="",ISBLANK($C18)),"",IF($C18&gt;$C$9,MIN(VLOOKUP(DATE(YEAR($C$9),MONTH($C$9),1),Data!$A:$C,IF($E18=1,3,2),TRUE),VLOOKUP(DATE(YEAR($C18),MONTH($C18),1),Data!$A:$C,IF($E18=1,3,2),TRUE)),VLOOKUP(DATE(YEAR($C18),MONTH($C18),1),Data!$A:$C,IF($E18=1,3,2),TRUE)))</f>
      </c>
      <c r="G18" s="95">
        <f t="shared" si="2"/>
      </c>
      <c r="H18" s="94">
        <f t="shared" si="0"/>
      </c>
      <c r="I18" s="96">
        <f t="shared" si="1"/>
      </c>
      <c r="J18" s="93">
        <f t="shared" si="3"/>
        <v>0</v>
      </c>
    </row>
    <row r="19" spans="1:10" ht="15">
      <c r="A19" s="117"/>
      <c r="B19" s="118"/>
      <c r="C19" s="119"/>
      <c r="D19" s="120"/>
      <c r="E19" s="115">
        <f>IF(ISBLANK($B19),"",VLOOKUP($B19,Data!$E$4:$F$12,2,))</f>
      </c>
      <c r="F19" s="111">
        <f>IF(OR($E19="",ISBLANK($C19)),"",IF($C19&gt;$C$9,MIN(VLOOKUP(DATE(YEAR($C$9),MONTH($C$9),1),Data!$A:$C,IF($E19=1,3,2),TRUE),VLOOKUP(DATE(YEAR($C19),MONTH($C19),1),Data!$A:$C,IF($E19=1,3,2),TRUE)),VLOOKUP(DATE(YEAR($C19),MONTH($C19),1),Data!$A:$C,IF($E19=1,3,2),TRUE)))</f>
      </c>
      <c r="G19" s="95">
        <f t="shared" si="2"/>
      </c>
      <c r="H19" s="94">
        <f t="shared" si="0"/>
      </c>
      <c r="I19" s="96">
        <f t="shared" si="1"/>
      </c>
      <c r="J19" s="93">
        <f t="shared" si="3"/>
        <v>0</v>
      </c>
    </row>
    <row r="20" spans="1:10" ht="15">
      <c r="A20" s="117"/>
      <c r="B20" s="118"/>
      <c r="C20" s="119"/>
      <c r="D20" s="120"/>
      <c r="E20" s="115">
        <f>IF(ISBLANK($B20),"",VLOOKUP($B20,Data!$E$4:$F$12,2,))</f>
      </c>
      <c r="F20" s="111">
        <f>IF(OR($E20="",ISBLANK($C20)),"",IF($C20&gt;$C$9,MIN(VLOOKUP(DATE(YEAR($C$9),MONTH($C$9),1),Data!$A:$C,IF($E20=1,3,2),TRUE),VLOOKUP(DATE(YEAR($C20),MONTH($C20),1),Data!$A:$C,IF($E20=1,3,2),TRUE)),VLOOKUP(DATE(YEAR($C20),MONTH($C20),1),Data!$A:$C,IF($E20=1,3,2),TRUE)))</f>
      </c>
      <c r="G20" s="95">
        <f t="shared" si="2"/>
      </c>
      <c r="H20" s="94">
        <f t="shared" si="0"/>
      </c>
      <c r="I20" s="96">
        <f t="shared" si="1"/>
      </c>
      <c r="J20" s="93">
        <f t="shared" si="3"/>
        <v>0</v>
      </c>
    </row>
    <row r="21" spans="1:10" ht="15">
      <c r="A21" s="117"/>
      <c r="B21" s="118"/>
      <c r="C21" s="119"/>
      <c r="D21" s="120"/>
      <c r="E21" s="115">
        <f>IF(ISBLANK($B21),"",VLOOKUP($B21,Data!$E$4:$F$12,2,))</f>
      </c>
      <c r="F21" s="111">
        <f>IF(OR($E21="",ISBLANK($C21)),"",IF($C21&gt;$C$9,MIN(VLOOKUP(DATE(YEAR($C$9),MONTH($C$9),1),Data!$A:$C,IF($E21=1,3,2),TRUE),VLOOKUP(DATE(YEAR($C21),MONTH($C21),1),Data!$A:$C,IF($E21=1,3,2),TRUE)),VLOOKUP(DATE(YEAR($C21),MONTH($C21),1),Data!$A:$C,IF($E21=1,3,2),TRUE)))</f>
      </c>
      <c r="G21" s="95">
        <f t="shared" si="2"/>
      </c>
      <c r="H21" s="94">
        <f t="shared" si="0"/>
      </c>
      <c r="I21" s="96">
        <f t="shared" si="1"/>
      </c>
      <c r="J21" s="93">
        <f t="shared" si="3"/>
        <v>0</v>
      </c>
    </row>
    <row r="22" spans="1:10" ht="15">
      <c r="A22" s="117"/>
      <c r="B22" s="118"/>
      <c r="C22" s="119"/>
      <c r="D22" s="120"/>
      <c r="E22" s="115">
        <f>IF(ISBLANK($B22),"",VLOOKUP($B22,Data!$E$4:$F$12,2,))</f>
      </c>
      <c r="F22" s="111">
        <f>IF(OR($E22="",ISBLANK($C22)),"",IF($C22&gt;$C$9,MIN(VLOOKUP(DATE(YEAR($C$9),MONTH($C$9),1),Data!$A:$C,IF($E22=1,3,2),TRUE),VLOOKUP(DATE(YEAR($C22),MONTH($C22),1),Data!$A:$C,IF($E22=1,3,2),TRUE)),VLOOKUP(DATE(YEAR($C22),MONTH($C22),1),Data!$A:$C,IF($E22=1,3,2),TRUE)))</f>
      </c>
      <c r="G22" s="95">
        <f t="shared" si="2"/>
      </c>
      <c r="H22" s="94">
        <f t="shared" si="0"/>
      </c>
      <c r="I22" s="96">
        <f t="shared" si="1"/>
      </c>
      <c r="J22" s="93">
        <f t="shared" si="3"/>
        <v>0</v>
      </c>
    </row>
    <row r="23" spans="1:10" ht="15">
      <c r="A23" s="117"/>
      <c r="B23" s="118"/>
      <c r="C23" s="119"/>
      <c r="D23" s="120"/>
      <c r="E23" s="115">
        <f>IF(ISBLANK($B23),"",VLOOKUP($B23,Data!$E$4:$F$12,2,))</f>
      </c>
      <c r="F23" s="111">
        <f>IF(OR($E23="",ISBLANK($C23)),"",IF($C23&gt;$C$9,MIN(VLOOKUP(DATE(YEAR($C$9),MONTH($C$9),1),Data!$A:$C,IF($E23=1,3,2),TRUE),VLOOKUP(DATE(YEAR($C23),MONTH($C23),1),Data!$A:$C,IF($E23=1,3,2),TRUE)),VLOOKUP(DATE(YEAR($C23),MONTH($C23),1),Data!$A:$C,IF($E23=1,3,2),TRUE)))</f>
      </c>
      <c r="G23" s="95">
        <f t="shared" si="2"/>
      </c>
      <c r="H23" s="94">
        <f t="shared" si="0"/>
      </c>
      <c r="I23" s="96">
        <f t="shared" si="1"/>
      </c>
      <c r="J23" s="93">
        <f t="shared" si="3"/>
        <v>0</v>
      </c>
    </row>
    <row r="24" spans="1:10" ht="15">
      <c r="A24" s="117"/>
      <c r="B24" s="118"/>
      <c r="C24" s="119"/>
      <c r="D24" s="120"/>
      <c r="E24" s="115">
        <f>IF(ISBLANK($B24),"",VLOOKUP($B24,Data!$E$4:$F$12,2,))</f>
      </c>
      <c r="F24" s="111">
        <f>IF(OR($E24="",ISBLANK($C24)),"",IF($C24&gt;$C$9,MIN(VLOOKUP(DATE(YEAR($C$9),MONTH($C$9),1),Data!$A:$C,IF($E24=1,3,2),TRUE),VLOOKUP(DATE(YEAR($C24),MONTH($C24),1),Data!$A:$C,IF($E24=1,3,2),TRUE)),VLOOKUP(DATE(YEAR($C24),MONTH($C24),1),Data!$A:$C,IF($E24=1,3,2),TRUE)))</f>
      </c>
      <c r="G24" s="95">
        <f t="shared" si="2"/>
      </c>
      <c r="H24" s="94">
        <f t="shared" si="0"/>
      </c>
      <c r="I24" s="96">
        <f t="shared" si="1"/>
      </c>
      <c r="J24" s="93">
        <f t="shared" si="3"/>
        <v>0</v>
      </c>
    </row>
    <row r="25" spans="1:10" ht="15">
      <c r="A25" s="117"/>
      <c r="B25" s="118"/>
      <c r="C25" s="119"/>
      <c r="D25" s="120"/>
      <c r="E25" s="115">
        <f>IF(ISBLANK($B25),"",VLOOKUP($B25,Data!$E$4:$F$12,2,))</f>
      </c>
      <c r="F25" s="111">
        <f>IF(OR($E25="",ISBLANK($C25)),"",IF($C25&gt;$C$9,MIN(VLOOKUP(DATE(YEAR($C$9),MONTH($C$9),1),Data!$A:$C,IF($E25=1,3,2),TRUE),VLOOKUP(DATE(YEAR($C25),MONTH($C25),1),Data!$A:$C,IF($E25=1,3,2),TRUE)),VLOOKUP(DATE(YEAR($C25),MONTH($C25),1),Data!$A:$C,IF($E25=1,3,2),TRUE)))</f>
      </c>
      <c r="G25" s="95">
        <f t="shared" si="2"/>
      </c>
      <c r="H25" s="94">
        <f t="shared" si="0"/>
      </c>
      <c r="I25" s="96">
        <f t="shared" si="1"/>
      </c>
      <c r="J25" s="93">
        <f t="shared" si="3"/>
        <v>0</v>
      </c>
    </row>
    <row r="26" spans="1:10" ht="15">
      <c r="A26" s="117"/>
      <c r="B26" s="118"/>
      <c r="C26" s="119"/>
      <c r="D26" s="120"/>
      <c r="E26" s="115">
        <f>IF(ISBLANK($B26),"",VLOOKUP($B26,Data!$E$4:$F$12,2,))</f>
      </c>
      <c r="F26" s="111">
        <f>IF(OR($E26="",ISBLANK($C26)),"",IF($C26&gt;$C$9,MIN(VLOOKUP(DATE(YEAR($C$9),MONTH($C$9),1),Data!$A:$C,IF($E26=1,3,2),TRUE),VLOOKUP(DATE(YEAR($C26),MONTH($C26),1),Data!$A:$C,IF($E26=1,3,2),TRUE)),VLOOKUP(DATE(YEAR($C26),MONTH($C26),1),Data!$A:$C,IF($E26=1,3,2),TRUE)))</f>
      </c>
      <c r="G26" s="95">
        <f t="shared" si="2"/>
      </c>
      <c r="H26" s="94">
        <f t="shared" si="0"/>
      </c>
      <c r="I26" s="96">
        <f t="shared" si="1"/>
      </c>
      <c r="J26" s="93">
        <f t="shared" si="3"/>
        <v>0</v>
      </c>
    </row>
    <row r="27" spans="1:14" ht="15">
      <c r="A27" s="117"/>
      <c r="B27" s="118"/>
      <c r="C27" s="119"/>
      <c r="D27" s="120"/>
      <c r="E27" s="115">
        <f>IF(ISBLANK($B27),"",VLOOKUP($B27,Data!$E$4:$F$12,2,))</f>
      </c>
      <c r="F27" s="111">
        <f>IF(OR($E27="",ISBLANK($C27)),"",IF($C27&gt;$C$9,MIN(VLOOKUP(DATE(YEAR($C$9),MONTH($C$9),1),Data!$A:$C,IF($E27=1,3,2),TRUE),VLOOKUP(DATE(YEAR($C27),MONTH($C27),1),Data!$A:$C,IF($E27=1,3,2),TRUE)),VLOOKUP(DATE(YEAR($C27),MONTH($C27),1),Data!$A:$C,IF($E27=1,3,2),TRUE)))</f>
      </c>
      <c r="G27" s="95">
        <f t="shared" si="2"/>
      </c>
      <c r="H27" s="94">
        <f t="shared" si="0"/>
      </c>
      <c r="I27" s="96">
        <f t="shared" si="1"/>
      </c>
      <c r="J27" s="93">
        <f t="shared" si="3"/>
        <v>0</v>
      </c>
      <c r="N27" s="22" t="s">
        <v>69</v>
      </c>
    </row>
    <row r="28" spans="1:10" ht="15">
      <c r="A28" s="117"/>
      <c r="B28" s="118"/>
      <c r="C28" s="119"/>
      <c r="D28" s="120"/>
      <c r="E28" s="115">
        <f>IF(ISBLANK($B28),"",VLOOKUP($B28,Data!$E$4:$F$12,2,))</f>
      </c>
      <c r="F28" s="111">
        <f>IF(OR($E28="",ISBLANK($C28)),"",IF($C28&gt;$C$9,MIN(VLOOKUP(DATE(YEAR($C$9),MONTH($C$9),1),Data!$A:$C,IF($E28=1,3,2),TRUE),VLOOKUP(DATE(YEAR($C28),MONTH($C28),1),Data!$A:$C,IF($E28=1,3,2),TRUE)),VLOOKUP(DATE(YEAR($C28),MONTH($C28),1),Data!$A:$C,IF($E28=1,3,2),TRUE)))</f>
      </c>
      <c r="G28" s="95">
        <f t="shared" si="2"/>
      </c>
      <c r="H28" s="94">
        <f t="shared" si="0"/>
      </c>
      <c r="I28" s="96">
        <f t="shared" si="1"/>
      </c>
      <c r="J28" s="93">
        <f t="shared" si="3"/>
        <v>0</v>
      </c>
    </row>
    <row r="29" spans="1:10" ht="15">
      <c r="A29" s="117"/>
      <c r="B29" s="118"/>
      <c r="C29" s="119"/>
      <c r="D29" s="120"/>
      <c r="E29" s="115">
        <f>IF(ISBLANK($B29),"",VLOOKUP($B29,Data!$E$4:$F$12,2,))</f>
      </c>
      <c r="F29" s="111">
        <f>IF(OR($E29="",ISBLANK($C29)),"",IF($C29&gt;$C$9,MIN(VLOOKUP(DATE(YEAR($C$9),MONTH($C$9),1),Data!$A:$C,IF($E29=1,3,2),TRUE),VLOOKUP(DATE(YEAR($C29),MONTH($C29),1),Data!$A:$C,IF($E29=1,3,2),TRUE)),VLOOKUP(DATE(YEAR($C29),MONTH($C29),1),Data!$A:$C,IF($E29=1,3,2),TRUE)))</f>
      </c>
      <c r="G29" s="95">
        <f t="shared" si="2"/>
      </c>
      <c r="H29" s="94">
        <f t="shared" si="0"/>
      </c>
      <c r="I29" s="96">
        <f t="shared" si="1"/>
      </c>
      <c r="J29" s="93">
        <f t="shared" si="3"/>
        <v>0</v>
      </c>
    </row>
    <row r="30" spans="1:10" ht="15">
      <c r="A30" s="117"/>
      <c r="B30" s="118"/>
      <c r="C30" s="119"/>
      <c r="D30" s="120"/>
      <c r="E30" s="115">
        <f>IF(ISBLANK($B30),"",VLOOKUP($B30,Data!$E$4:$F$12,2,))</f>
      </c>
      <c r="F30" s="111">
        <f>IF(OR($E30="",ISBLANK($C30)),"",IF($C30&gt;$C$9,MIN(VLOOKUP(DATE(YEAR($C$9),MONTH($C$9),1),Data!$A:$C,IF($E30=1,3,2),TRUE),VLOOKUP(DATE(YEAR($C30),MONTH($C30),1),Data!$A:$C,IF($E30=1,3,2),TRUE)),VLOOKUP(DATE(YEAR($C30),MONTH($C30),1),Data!$A:$C,IF($E30=1,3,2),TRUE)))</f>
      </c>
      <c r="G30" s="95">
        <f t="shared" si="2"/>
      </c>
      <c r="H30" s="94">
        <f t="shared" si="0"/>
      </c>
      <c r="I30" s="96">
        <f t="shared" si="1"/>
      </c>
      <c r="J30" s="93">
        <f t="shared" si="3"/>
        <v>0</v>
      </c>
    </row>
    <row r="31" spans="1:10" ht="15">
      <c r="A31" s="117"/>
      <c r="B31" s="118"/>
      <c r="C31" s="119"/>
      <c r="D31" s="120"/>
      <c r="E31" s="115">
        <f>IF(ISBLANK($B31),"",VLOOKUP($B31,Data!$E$4:$F$12,2,))</f>
      </c>
      <c r="F31" s="111">
        <f>IF(OR($E31="",ISBLANK($C31)),"",IF($C31&gt;$C$9,MIN(VLOOKUP(DATE(YEAR($C$9),MONTH($C$9),1),Data!$A:$C,IF($E31=1,3,2),TRUE),VLOOKUP(DATE(YEAR($C31),MONTH($C31),1),Data!$A:$C,IF($E31=1,3,2),TRUE)),VLOOKUP(DATE(YEAR($C31),MONTH($C31),1),Data!$A:$C,IF($E31=1,3,2),TRUE)))</f>
      </c>
      <c r="G31" s="95">
        <f t="shared" si="2"/>
      </c>
      <c r="H31" s="94">
        <f t="shared" si="0"/>
      </c>
      <c r="I31" s="96">
        <f t="shared" si="1"/>
      </c>
      <c r="J31" s="93">
        <f t="shared" si="3"/>
        <v>0</v>
      </c>
    </row>
    <row r="32" spans="1:10" ht="15">
      <c r="A32" s="117"/>
      <c r="B32" s="118"/>
      <c r="C32" s="119"/>
      <c r="D32" s="120"/>
      <c r="E32" s="115">
        <f>IF(ISBLANK($B32),"",VLOOKUP($B32,Data!$E$4:$F$12,2,))</f>
      </c>
      <c r="F32" s="111">
        <f>IF(OR($E32="",ISBLANK($C32)),"",IF($C32&gt;$C$9,MIN(VLOOKUP(DATE(YEAR($C$9),MONTH($C$9),1),Data!$A:$C,IF($E32=1,3,2),TRUE),VLOOKUP(DATE(YEAR($C32),MONTH($C32),1),Data!$A:$C,IF($E32=1,3,2),TRUE)),VLOOKUP(DATE(YEAR($C32),MONTH($C32),1),Data!$A:$C,IF($E32=1,3,2),TRUE)))</f>
      </c>
      <c r="G32" s="95">
        <f t="shared" si="2"/>
      </c>
      <c r="H32" s="94">
        <f t="shared" si="0"/>
      </c>
      <c r="I32" s="96">
        <f t="shared" si="1"/>
      </c>
      <c r="J32" s="93">
        <f t="shared" si="3"/>
        <v>0</v>
      </c>
    </row>
    <row r="33" spans="1:10" ht="15">
      <c r="A33" s="117"/>
      <c r="B33" s="118"/>
      <c r="C33" s="119"/>
      <c r="D33" s="120"/>
      <c r="E33" s="115">
        <f>IF(ISBLANK($B33),"",VLOOKUP($B33,Data!$E$4:$F$12,2,))</f>
      </c>
      <c r="F33" s="111">
        <f>IF(OR($E33="",ISBLANK($C33)),"",IF($C33&gt;$C$9,MIN(VLOOKUP(DATE(YEAR($C$9),MONTH($C$9),1),Data!$A:$C,IF($E33=1,3,2),TRUE),VLOOKUP(DATE(YEAR($C33),MONTH($C33),1),Data!$A:$C,IF($E33=1,3,2),TRUE)),VLOOKUP(DATE(YEAR($C33),MONTH($C33),1),Data!$A:$C,IF($E33=1,3,2),TRUE)))</f>
      </c>
      <c r="G33" s="95">
        <f t="shared" si="2"/>
      </c>
      <c r="H33" s="94">
        <f t="shared" si="0"/>
      </c>
      <c r="I33" s="96">
        <f t="shared" si="1"/>
      </c>
      <c r="J33" s="93">
        <f t="shared" si="3"/>
        <v>0</v>
      </c>
    </row>
    <row r="34" spans="1:10" ht="15">
      <c r="A34" s="117"/>
      <c r="B34" s="118"/>
      <c r="C34" s="119"/>
      <c r="D34" s="120"/>
      <c r="E34" s="115">
        <f>IF(ISBLANK($B34),"",VLOOKUP($B34,Data!$E$4:$F$12,2,))</f>
      </c>
      <c r="F34" s="111">
        <f>IF(OR($E34="",ISBLANK($C34)),"",IF($C34&gt;$C$9,MIN(VLOOKUP(DATE(YEAR($C$9),MONTH($C$9),1),Data!$A:$C,IF($E34=1,3,2),TRUE),VLOOKUP(DATE(YEAR($C34),MONTH($C34),1),Data!$A:$C,IF($E34=1,3,2),TRUE)),VLOOKUP(DATE(YEAR($C34),MONTH($C34),1),Data!$A:$C,IF($E34=1,3,2),TRUE)))</f>
      </c>
      <c r="G34" s="95">
        <f t="shared" si="2"/>
      </c>
      <c r="H34" s="94">
        <f t="shared" si="0"/>
      </c>
      <c r="I34" s="96">
        <f t="shared" si="1"/>
      </c>
      <c r="J34" s="93">
        <f t="shared" si="3"/>
        <v>0</v>
      </c>
    </row>
    <row r="35" spans="1:10" ht="15">
      <c r="A35" s="117"/>
      <c r="B35" s="118"/>
      <c r="C35" s="119"/>
      <c r="D35" s="120"/>
      <c r="E35" s="115">
        <f>IF(ISBLANK($B35),"",VLOOKUP($B35,Data!$E$4:$F$12,2,))</f>
      </c>
      <c r="F35" s="111">
        <f>IF(OR($E35="",ISBLANK($C35)),"",IF($C35&gt;$C$9,MIN(VLOOKUP(DATE(YEAR($C$9),MONTH($C$9),1),Data!$A:$C,IF($E35=1,3,2),TRUE),VLOOKUP(DATE(YEAR($C35),MONTH($C35),1),Data!$A:$C,IF($E35=1,3,2),TRUE)),VLOOKUP(DATE(YEAR($C35),MONTH($C35),1),Data!$A:$C,IF($E35=1,3,2),TRUE)))</f>
      </c>
      <c r="G35" s="95">
        <f t="shared" si="2"/>
      </c>
      <c r="H35" s="94">
        <f t="shared" si="0"/>
      </c>
      <c r="I35" s="96">
        <f t="shared" si="1"/>
      </c>
      <c r="J35" s="93">
        <f t="shared" si="3"/>
        <v>0</v>
      </c>
    </row>
    <row r="36" spans="1:10" ht="15">
      <c r="A36" s="117"/>
      <c r="B36" s="118"/>
      <c r="C36" s="119"/>
      <c r="D36" s="120"/>
      <c r="E36" s="116">
        <f>IF(ISBLANK($B36),"",VLOOKUP($B36,Data!$E$4:$F$12,2,))</f>
      </c>
      <c r="F36" s="111">
        <f>IF(OR($E36="",ISBLANK($C36)),"",IF($C36&gt;$C$9,MIN(VLOOKUP(DATE(YEAR($C$9),MONTH($C$9),1),Data!$A:$C,IF($E36=1,3,2),TRUE),VLOOKUP(DATE(YEAR($C36),MONTH($C36),1),Data!$A:$C,IF($E36=1,3,2),TRUE)),VLOOKUP(DATE(YEAR($C36),MONTH($C36),1),Data!$A:$C,IF($E36=1,3,2),TRUE)))</f>
      </c>
      <c r="G36" s="98">
        <f t="shared" si="2"/>
      </c>
      <c r="H36" s="97">
        <f t="shared" si="0"/>
      </c>
      <c r="I36" s="99">
        <f t="shared" si="1"/>
      </c>
      <c r="J36" s="93">
        <f t="shared" si="3"/>
        <v>0</v>
      </c>
    </row>
    <row r="37" spans="1:10" ht="15">
      <c r="A37" s="59" t="s">
        <v>28</v>
      </c>
      <c r="B37" s="60"/>
      <c r="C37" s="61"/>
      <c r="D37" s="62"/>
      <c r="E37" s="61"/>
      <c r="F37" s="63"/>
      <c r="G37" s="64"/>
      <c r="H37" s="65" t="s">
        <v>27</v>
      </c>
      <c r="I37" s="65"/>
      <c r="J37" s="66">
        <f>SUM(J13:J36)</f>
        <v>15593.5</v>
      </c>
    </row>
    <row r="38" spans="1:9" s="31" customFormat="1" ht="12">
      <c r="A38" s="31" t="s">
        <v>44</v>
      </c>
      <c r="C38" s="32"/>
      <c r="D38" s="33"/>
      <c r="E38" s="32"/>
      <c r="F38" s="39"/>
      <c r="G38" s="49"/>
      <c r="H38" s="32"/>
      <c r="I38" s="32"/>
    </row>
    <row r="39" spans="1:9" s="31" customFormat="1" ht="12">
      <c r="A39" s="31" t="s">
        <v>45</v>
      </c>
      <c r="C39" s="32"/>
      <c r="D39" s="33"/>
      <c r="E39" s="32"/>
      <c r="F39" s="39"/>
      <c r="G39" s="49"/>
      <c r="H39" s="32"/>
      <c r="I39" s="32"/>
    </row>
    <row r="40" spans="1:9" s="31" customFormat="1" ht="12">
      <c r="A40" s="31" t="s">
        <v>68</v>
      </c>
      <c r="C40" s="32"/>
      <c r="D40" s="33"/>
      <c r="E40" s="32"/>
      <c r="F40" s="39"/>
      <c r="G40" s="49"/>
      <c r="H40" s="32"/>
      <c r="I40" s="32"/>
    </row>
    <row r="41" ht="15">
      <c r="A41" s="31"/>
    </row>
    <row r="42" ht="15"/>
    <row r="43" ht="15"/>
    <row r="44" ht="15"/>
    <row r="45" ht="15"/>
    <row r="46" ht="15"/>
    <row r="47" ht="15"/>
    <row r="48" ht="15">
      <c r="A48" s="31" t="s">
        <v>30</v>
      </c>
    </row>
    <row r="49" ht="15">
      <c r="J49" s="50" t="s">
        <v>62</v>
      </c>
    </row>
  </sheetData>
  <sheetProtection selectLockedCells="1"/>
  <mergeCells count="1">
    <mergeCell ref="E7:G7"/>
  </mergeCells>
  <dataValidations count="4">
    <dataValidation type="date" allowBlank="1" showInputMessage="1" showErrorMessage="1" errorTitle="Ship date" error="Please enter a valid date ." sqref="C13:C36">
      <formula1>36526</formula1>
      <formula2>402133</formula2>
    </dataValidation>
    <dataValidation type="date" operator="greaterThanOrEqual" showInputMessage="1" showErrorMessage="1" promptTitle="Completion date" prompt="Input the original completion date or the postponed completion date (if there is one). Do not leave blank." errorTitle="Completion date" error="You must input a valid date. You cannot leave this field blank." sqref="C9">
      <formula1>40193</formula1>
    </dataValidation>
    <dataValidation type="date" operator="greaterThanOrEqual" showInputMessage="1" showErrorMessage="1" promptTitle="Letting date" prompt="Input the project letting (bid) date. Do not leave blank." errorTitle="Letting date" error="You must input a valid date. You cannot leave this field blank." sqref="C8">
      <formula1>40193</formula1>
    </dataValidation>
    <dataValidation type="list" allowBlank="1" showInputMessage="1" showErrorMessage="1" promptTitle="Select steel product" prompt="Select the correct steel product from the list. If the product is not listed, try scrolling through the list. If you still do not see the steel product you are looking for, then it is not eligible for a steel price adjustment." errorTitle="Select steel product" error="Please select the appropriate steel product from the list." sqref="B13:B36">
      <formula1>steel_product_list</formula1>
    </dataValidation>
  </dataValidations>
  <printOptions horizontalCentered="1"/>
  <pageMargins left="0.5" right="0.5" top="0.5" bottom="0.5"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O174"/>
  <sheetViews>
    <sheetView tabSelected="1" zoomScale="120" zoomScaleNormal="120" zoomScalePageLayoutView="0" workbookViewId="0" topLeftCell="A170">
      <selection activeCell="C179" sqref="C179"/>
    </sheetView>
  </sheetViews>
  <sheetFormatPr defaultColWidth="9.140625" defaultRowHeight="15"/>
  <cols>
    <col min="1" max="1" width="10.8515625" style="79" customWidth="1"/>
    <col min="2" max="3" width="10.8515625" style="10" customWidth="1"/>
    <col min="4" max="4" width="9.140625" style="11" customWidth="1"/>
    <col min="5" max="5" width="42.57421875" style="11" bestFit="1" customWidth="1"/>
    <col min="6" max="6" width="9.140625" style="52" customWidth="1"/>
    <col min="7" max="16384" width="9.140625" style="11" customWidth="1"/>
  </cols>
  <sheetData>
    <row r="1" spans="1:6" s="14" customFormat="1" ht="18.75">
      <c r="A1" s="77" t="s">
        <v>24</v>
      </c>
      <c r="B1" s="30"/>
      <c r="C1" s="30"/>
      <c r="E1" s="14" t="s">
        <v>33</v>
      </c>
      <c r="F1" s="51"/>
    </row>
    <row r="2" spans="1:3" ht="15">
      <c r="A2" s="103"/>
      <c r="B2" s="104" t="s">
        <v>22</v>
      </c>
      <c r="C2" s="104" t="s">
        <v>23</v>
      </c>
    </row>
    <row r="3" spans="1:6" ht="15">
      <c r="A3" s="105" t="s">
        <v>2</v>
      </c>
      <c r="B3" s="106" t="s">
        <v>21</v>
      </c>
      <c r="C3" s="106" t="s">
        <v>21</v>
      </c>
      <c r="E3" s="100" t="s">
        <v>3</v>
      </c>
      <c r="F3" s="101" t="s">
        <v>5</v>
      </c>
    </row>
    <row r="4" spans="1:15" ht="15">
      <c r="A4" s="78">
        <v>40179</v>
      </c>
      <c r="B4" s="12">
        <v>33.5</v>
      </c>
      <c r="C4" s="13">
        <v>38.63</v>
      </c>
      <c r="E4" t="s">
        <v>6</v>
      </c>
      <c r="F4" s="53">
        <v>1</v>
      </c>
      <c r="H4" s="102" t="s">
        <v>54</v>
      </c>
      <c r="O4" s="107" t="s">
        <v>63</v>
      </c>
    </row>
    <row r="5" spans="1:15" ht="15">
      <c r="A5" s="78">
        <v>40210</v>
      </c>
      <c r="B5" s="12">
        <v>36.5</v>
      </c>
      <c r="C5" s="13">
        <v>38.63</v>
      </c>
      <c r="E5" t="s">
        <v>7</v>
      </c>
      <c r="F5" s="53">
        <v>1</v>
      </c>
      <c r="H5" s="102" t="s">
        <v>55</v>
      </c>
      <c r="O5" s="107" t="s">
        <v>64</v>
      </c>
    </row>
    <row r="6" spans="1:15" ht="15">
      <c r="A6" s="78">
        <v>40238</v>
      </c>
      <c r="B6" s="12">
        <v>36.5</v>
      </c>
      <c r="C6" s="13">
        <v>40.29</v>
      </c>
      <c r="E6" t="s">
        <v>8</v>
      </c>
      <c r="F6" s="53">
        <v>1</v>
      </c>
      <c r="H6" s="102" t="s">
        <v>56</v>
      </c>
      <c r="O6" s="102" t="s">
        <v>65</v>
      </c>
    </row>
    <row r="7" spans="1:15" ht="15">
      <c r="A7" s="78">
        <v>40269</v>
      </c>
      <c r="B7" s="12">
        <v>41</v>
      </c>
      <c r="C7" s="13">
        <v>41.13</v>
      </c>
      <c r="E7" t="s">
        <v>9</v>
      </c>
      <c r="F7" s="53">
        <v>1</v>
      </c>
      <c r="H7" s="102" t="s">
        <v>57</v>
      </c>
      <c r="O7" s="102" t="s">
        <v>66</v>
      </c>
    </row>
    <row r="8" spans="1:15" ht="15">
      <c r="A8" s="78">
        <v>40299</v>
      </c>
      <c r="B8" s="12">
        <v>44</v>
      </c>
      <c r="C8" s="13">
        <v>41.13</v>
      </c>
      <c r="E8" t="s">
        <v>10</v>
      </c>
      <c r="F8" s="53">
        <v>2</v>
      </c>
      <c r="O8" s="102" t="s">
        <v>67</v>
      </c>
    </row>
    <row r="9" spans="1:6" ht="15">
      <c r="A9" s="78">
        <v>40330</v>
      </c>
      <c r="B9" s="12">
        <v>44</v>
      </c>
      <c r="C9" s="13">
        <v>39.87</v>
      </c>
      <c r="E9" t="s">
        <v>11</v>
      </c>
      <c r="F9" s="53">
        <v>2</v>
      </c>
    </row>
    <row r="10" spans="1:6" ht="15">
      <c r="A10" s="78">
        <v>40360</v>
      </c>
      <c r="B10" s="12">
        <v>44</v>
      </c>
      <c r="C10" s="13">
        <v>39.21</v>
      </c>
      <c r="E10" t="s">
        <v>12</v>
      </c>
      <c r="F10" s="53">
        <v>2</v>
      </c>
    </row>
    <row r="11" spans="1:6" ht="15">
      <c r="A11" s="78">
        <v>40391</v>
      </c>
      <c r="B11" s="12">
        <v>41</v>
      </c>
      <c r="C11" s="13">
        <v>39.29</v>
      </c>
      <c r="E11" t="s">
        <v>13</v>
      </c>
      <c r="F11" s="53">
        <v>1</v>
      </c>
    </row>
    <row r="12" spans="1:6" ht="15">
      <c r="A12" s="78">
        <v>40422</v>
      </c>
      <c r="B12" s="12">
        <v>39</v>
      </c>
      <c r="C12" s="13">
        <v>39.5</v>
      </c>
      <c r="E12" t="s">
        <v>14</v>
      </c>
      <c r="F12" s="53">
        <v>2</v>
      </c>
    </row>
    <row r="13" spans="1:3" ht="12.75">
      <c r="A13" s="78">
        <v>40452</v>
      </c>
      <c r="B13" s="12">
        <v>39</v>
      </c>
      <c r="C13" s="13">
        <v>40.46</v>
      </c>
    </row>
    <row r="14" spans="1:3" ht="12.75">
      <c r="A14" s="78">
        <v>40483</v>
      </c>
      <c r="B14" s="12">
        <v>38.5</v>
      </c>
      <c r="C14" s="13">
        <v>40.5</v>
      </c>
    </row>
    <row r="15" spans="1:3" ht="12.75">
      <c r="A15" s="78">
        <v>40513</v>
      </c>
      <c r="B15" s="12">
        <v>38.5</v>
      </c>
      <c r="C15" s="13">
        <v>41.79</v>
      </c>
    </row>
    <row r="16" spans="1:3" ht="12.75">
      <c r="A16" s="78">
        <v>40544</v>
      </c>
      <c r="B16" s="12">
        <v>40</v>
      </c>
      <c r="C16" s="13">
        <v>44.38</v>
      </c>
    </row>
    <row r="17" spans="1:3" ht="12.75">
      <c r="A17" s="79">
        <v>40575</v>
      </c>
      <c r="B17" s="10">
        <v>43.75</v>
      </c>
      <c r="C17" s="10">
        <v>47.63</v>
      </c>
    </row>
    <row r="18" spans="1:3" ht="12.75">
      <c r="A18" s="78">
        <v>40603</v>
      </c>
      <c r="B18" s="10">
        <v>49.2</v>
      </c>
      <c r="C18" s="10">
        <v>47.63</v>
      </c>
    </row>
    <row r="19" spans="1:3" ht="12.75">
      <c r="A19" s="78">
        <v>40634</v>
      </c>
      <c r="B19" s="10">
        <v>52.9</v>
      </c>
      <c r="C19" s="10">
        <v>47.63</v>
      </c>
    </row>
    <row r="20" spans="1:3" ht="12.75">
      <c r="A20" s="78">
        <v>40664</v>
      </c>
      <c r="B20" s="10">
        <v>56</v>
      </c>
      <c r="C20" s="10">
        <v>47.63</v>
      </c>
    </row>
    <row r="21" spans="1:3" ht="12.75">
      <c r="A21" s="78">
        <v>40695</v>
      </c>
      <c r="B21" s="10">
        <v>56</v>
      </c>
      <c r="C21" s="10">
        <v>47.63</v>
      </c>
    </row>
    <row r="22" spans="1:3" ht="12.75">
      <c r="A22" s="78">
        <v>40725</v>
      </c>
      <c r="B22" s="10">
        <v>54</v>
      </c>
      <c r="C22" s="10">
        <v>44.79</v>
      </c>
    </row>
    <row r="23" spans="1:3" ht="12.75">
      <c r="A23" s="79">
        <v>40756</v>
      </c>
      <c r="B23" s="10">
        <v>51.9</v>
      </c>
      <c r="C23" s="10">
        <v>44.79</v>
      </c>
    </row>
    <row r="24" spans="1:3" ht="12.75">
      <c r="A24" s="78">
        <v>40787</v>
      </c>
      <c r="B24" s="10">
        <v>51.9</v>
      </c>
      <c r="C24" s="10">
        <v>44.79</v>
      </c>
    </row>
    <row r="25" spans="1:3" ht="12.75">
      <c r="A25" s="78">
        <v>40817</v>
      </c>
      <c r="B25" s="10">
        <v>50.11</v>
      </c>
      <c r="C25" s="10">
        <v>44.79</v>
      </c>
    </row>
    <row r="26" spans="1:3" ht="12.75">
      <c r="A26" s="78">
        <v>40848</v>
      </c>
      <c r="B26" s="10">
        <v>50.12</v>
      </c>
      <c r="C26" s="10">
        <v>44.79</v>
      </c>
    </row>
    <row r="27" spans="1:3" ht="12.75">
      <c r="A27" s="78">
        <v>40878</v>
      </c>
      <c r="B27" s="10">
        <v>47.3</v>
      </c>
      <c r="C27" s="10">
        <v>43.63</v>
      </c>
    </row>
    <row r="28" spans="1:3" ht="12.75">
      <c r="A28" s="78">
        <v>40909</v>
      </c>
      <c r="B28" s="10">
        <v>46.05</v>
      </c>
      <c r="C28" s="10">
        <v>44.63</v>
      </c>
    </row>
    <row r="29" spans="1:3" ht="12.75">
      <c r="A29" s="78">
        <v>40940</v>
      </c>
      <c r="B29" s="10">
        <v>46.74</v>
      </c>
      <c r="C29" s="10">
        <v>45.63</v>
      </c>
    </row>
    <row r="30" spans="1:3" ht="12.75">
      <c r="A30" s="78">
        <v>40969</v>
      </c>
      <c r="B30" s="10">
        <v>46.63</v>
      </c>
      <c r="C30" s="10">
        <v>44.63</v>
      </c>
    </row>
    <row r="31" spans="1:3" ht="12.75">
      <c r="A31" s="79">
        <v>41000</v>
      </c>
      <c r="B31" s="10">
        <v>46.5</v>
      </c>
      <c r="C31" s="10">
        <v>44.63</v>
      </c>
    </row>
    <row r="32" spans="1:3" ht="12.75">
      <c r="A32" s="78">
        <v>41030</v>
      </c>
      <c r="B32" s="10">
        <v>46.5</v>
      </c>
      <c r="C32" s="10">
        <v>44.63</v>
      </c>
    </row>
    <row r="33" spans="1:3" ht="12.75">
      <c r="A33" s="78">
        <v>41061</v>
      </c>
      <c r="B33" s="10">
        <v>45.52</v>
      </c>
      <c r="C33" s="10">
        <v>44.63</v>
      </c>
    </row>
    <row r="34" spans="1:3" ht="12.75">
      <c r="A34" s="78">
        <v>41091</v>
      </c>
      <c r="B34" s="10">
        <v>45</v>
      </c>
      <c r="C34" s="10">
        <v>44.31</v>
      </c>
    </row>
    <row r="35" spans="1:3" ht="12.75">
      <c r="A35" s="78">
        <v>41122</v>
      </c>
      <c r="B35" s="10">
        <v>42.54</v>
      </c>
      <c r="C35" s="10">
        <v>40.79</v>
      </c>
    </row>
    <row r="36" spans="1:3" ht="12.75">
      <c r="A36" s="78">
        <v>41153</v>
      </c>
      <c r="B36" s="10">
        <v>39</v>
      </c>
      <c r="C36" s="10">
        <v>41.63</v>
      </c>
    </row>
    <row r="37" spans="1:3" ht="12.75">
      <c r="A37" s="78">
        <v>41183</v>
      </c>
      <c r="B37" s="10">
        <v>38.63</v>
      </c>
      <c r="C37" s="10">
        <v>41.96</v>
      </c>
    </row>
    <row r="38" spans="1:3" ht="12.75">
      <c r="A38" s="78">
        <v>41214</v>
      </c>
      <c r="B38" s="10">
        <v>36.8</v>
      </c>
      <c r="C38" s="10">
        <v>40.38</v>
      </c>
    </row>
    <row r="39" spans="1:3" ht="12.75">
      <c r="A39" s="78">
        <v>41244</v>
      </c>
      <c r="B39" s="10">
        <v>34.5</v>
      </c>
      <c r="C39" s="10">
        <v>40.96</v>
      </c>
    </row>
    <row r="40" spans="1:3" ht="12.75">
      <c r="A40" s="78">
        <v>41275</v>
      </c>
      <c r="B40" s="10">
        <v>36.39</v>
      </c>
      <c r="C40" s="10">
        <v>41.54</v>
      </c>
    </row>
    <row r="41" spans="1:3" ht="12.75">
      <c r="A41" s="79">
        <v>41306</v>
      </c>
      <c r="B41" s="10">
        <v>36.95</v>
      </c>
      <c r="C41" s="10">
        <v>41.54</v>
      </c>
    </row>
    <row r="42" spans="1:3" ht="12.75">
      <c r="A42" s="79">
        <v>41334</v>
      </c>
      <c r="B42" s="10">
        <v>35.73</v>
      </c>
      <c r="C42" s="10">
        <v>41.54</v>
      </c>
    </row>
    <row r="43" spans="1:3" ht="12.75">
      <c r="A43" s="79">
        <v>41365</v>
      </c>
      <c r="B43" s="10">
        <v>33.81</v>
      </c>
      <c r="C43" s="10">
        <v>42.46</v>
      </c>
    </row>
    <row r="44" spans="1:3" ht="12.75">
      <c r="A44" s="79">
        <v>41395</v>
      </c>
      <c r="B44" s="10">
        <v>36.86</v>
      </c>
      <c r="C44" s="10">
        <v>42.21</v>
      </c>
    </row>
    <row r="45" spans="1:3" ht="12.75">
      <c r="A45" s="79">
        <v>41426</v>
      </c>
      <c r="B45" s="10">
        <v>36.59</v>
      </c>
      <c r="C45" s="10">
        <v>40.88</v>
      </c>
    </row>
    <row r="46" spans="1:3" ht="12.75">
      <c r="A46" s="79">
        <v>41456</v>
      </c>
      <c r="B46" s="10">
        <v>35.58</v>
      </c>
      <c r="C46" s="10">
        <v>40.88</v>
      </c>
    </row>
    <row r="47" spans="1:3" ht="12.75">
      <c r="A47" s="79">
        <v>41487</v>
      </c>
      <c r="B47" s="10">
        <v>35.3</v>
      </c>
      <c r="C47" s="10">
        <v>40.88</v>
      </c>
    </row>
    <row r="48" spans="1:3" ht="12.75">
      <c r="A48" s="79">
        <v>41518</v>
      </c>
      <c r="B48" s="10">
        <v>36</v>
      </c>
      <c r="C48" s="10">
        <v>40.88</v>
      </c>
    </row>
    <row r="49" spans="1:3" ht="12.75">
      <c r="A49" s="79">
        <v>41548</v>
      </c>
      <c r="B49" s="10">
        <v>35.6</v>
      </c>
      <c r="C49" s="10">
        <v>40.88</v>
      </c>
    </row>
    <row r="50" spans="1:3" ht="12.75">
      <c r="A50" s="79">
        <v>41579</v>
      </c>
      <c r="B50" s="10">
        <v>35.26</v>
      </c>
      <c r="C50" s="10">
        <v>40.88</v>
      </c>
    </row>
    <row r="51" spans="1:3" ht="12.75">
      <c r="A51" s="79">
        <v>41610</v>
      </c>
      <c r="B51" s="10">
        <v>36.53</v>
      </c>
      <c r="C51" s="10">
        <v>41.21</v>
      </c>
    </row>
    <row r="52" spans="1:3" ht="12.75">
      <c r="A52" s="79">
        <v>41640</v>
      </c>
      <c r="B52" s="10">
        <v>37.47</v>
      </c>
      <c r="C52" s="10">
        <v>42.63</v>
      </c>
    </row>
    <row r="53" spans="1:3" ht="12.75">
      <c r="A53" s="79">
        <v>41671</v>
      </c>
      <c r="B53" s="10">
        <v>38.59</v>
      </c>
      <c r="C53" s="10">
        <v>42.63</v>
      </c>
    </row>
    <row r="54" spans="1:3" ht="12.75">
      <c r="A54" s="79">
        <v>41699</v>
      </c>
      <c r="B54" s="10">
        <v>39.5</v>
      </c>
      <c r="C54" s="10">
        <v>42.63</v>
      </c>
    </row>
    <row r="55" spans="1:3" ht="12.75">
      <c r="A55" s="79">
        <v>41730</v>
      </c>
      <c r="B55" s="10">
        <v>39.5</v>
      </c>
      <c r="C55" s="10">
        <v>43.29</v>
      </c>
    </row>
    <row r="56" spans="1:3" ht="12.75">
      <c r="A56" s="79">
        <v>41760</v>
      </c>
      <c r="B56" s="10">
        <v>39.5</v>
      </c>
      <c r="C56" s="10">
        <v>43.63</v>
      </c>
    </row>
    <row r="57" spans="1:3" ht="12.75">
      <c r="A57" s="79">
        <v>41791</v>
      </c>
      <c r="B57" s="10">
        <v>41.26</v>
      </c>
      <c r="C57" s="10">
        <v>43.63</v>
      </c>
    </row>
    <row r="58" spans="1:3" ht="12.75">
      <c r="A58" s="79">
        <v>41821</v>
      </c>
      <c r="B58" s="10">
        <v>42.07</v>
      </c>
      <c r="C58" s="10">
        <v>43.63</v>
      </c>
    </row>
    <row r="59" spans="1:3" ht="12.75">
      <c r="A59" s="79">
        <v>41852</v>
      </c>
      <c r="B59" s="10">
        <v>43</v>
      </c>
      <c r="C59" s="10">
        <v>43.63</v>
      </c>
    </row>
    <row r="60" spans="1:3" ht="12.75">
      <c r="A60" s="79">
        <v>41883</v>
      </c>
      <c r="B60" s="10">
        <v>43.1</v>
      </c>
      <c r="C60" s="10">
        <v>43.63</v>
      </c>
    </row>
    <row r="61" spans="1:3" ht="12.75">
      <c r="A61" s="79">
        <v>41913</v>
      </c>
      <c r="B61" s="10">
        <v>43.52</v>
      </c>
      <c r="C61" s="10">
        <v>43.63</v>
      </c>
    </row>
    <row r="62" spans="1:3" ht="12.75">
      <c r="A62" s="79">
        <v>41944</v>
      </c>
      <c r="B62" s="10">
        <v>41.48</v>
      </c>
      <c r="C62" s="10">
        <v>43.63</v>
      </c>
    </row>
    <row r="63" spans="1:3" ht="12.75">
      <c r="A63" s="79">
        <v>41974</v>
      </c>
      <c r="B63" s="10">
        <v>40.22</v>
      </c>
      <c r="C63" s="10">
        <v>43.63</v>
      </c>
    </row>
    <row r="64" spans="1:3" ht="12.75">
      <c r="A64" s="79">
        <v>42005</v>
      </c>
      <c r="B64" s="10">
        <v>38.69</v>
      </c>
      <c r="C64" s="10">
        <v>43.63</v>
      </c>
    </row>
    <row r="65" spans="1:3" ht="12.75">
      <c r="A65" s="79">
        <v>42036</v>
      </c>
      <c r="B65" s="10">
        <v>36.41</v>
      </c>
      <c r="C65" s="10">
        <v>43.63</v>
      </c>
    </row>
    <row r="66" spans="1:3" ht="12.75">
      <c r="A66" s="79">
        <v>42064</v>
      </c>
      <c r="B66" s="10">
        <v>34.35</v>
      </c>
      <c r="C66" s="10">
        <v>43.63</v>
      </c>
    </row>
    <row r="67" spans="1:3" ht="12.75">
      <c r="A67" s="79">
        <v>42095</v>
      </c>
      <c r="B67" s="10">
        <v>32.5</v>
      </c>
      <c r="C67" s="10">
        <v>43.63</v>
      </c>
    </row>
    <row r="68" spans="1:3" ht="12.75">
      <c r="A68" s="79">
        <v>42125</v>
      </c>
      <c r="B68" s="10">
        <v>30.35</v>
      </c>
      <c r="C68" s="10">
        <v>43.63</v>
      </c>
    </row>
    <row r="69" spans="1:3" ht="12.75">
      <c r="A69" s="79">
        <v>42156</v>
      </c>
      <c r="B69" s="10">
        <v>28.94</v>
      </c>
      <c r="C69" s="10">
        <v>43.63</v>
      </c>
    </row>
    <row r="70" spans="1:3" ht="12.75">
      <c r="A70" s="79">
        <v>42186</v>
      </c>
      <c r="B70" s="10">
        <v>29.03</v>
      </c>
      <c r="C70" s="10">
        <v>43.63</v>
      </c>
    </row>
    <row r="71" spans="1:3" ht="12.75">
      <c r="A71" s="79">
        <v>42217</v>
      </c>
      <c r="B71" s="10">
        <v>28.39</v>
      </c>
      <c r="C71" s="10">
        <v>43.63</v>
      </c>
    </row>
    <row r="72" spans="1:3" ht="12.75">
      <c r="A72" s="79">
        <v>42248</v>
      </c>
      <c r="B72" s="10">
        <v>28.18</v>
      </c>
      <c r="C72" s="10">
        <v>43.63</v>
      </c>
    </row>
    <row r="73" spans="1:3" ht="12.75">
      <c r="A73" s="79">
        <v>42278</v>
      </c>
      <c r="B73" s="10">
        <v>26.98</v>
      </c>
      <c r="C73" s="10">
        <v>41.96</v>
      </c>
    </row>
    <row r="74" spans="1:3" ht="12.75">
      <c r="A74" s="79">
        <v>42309</v>
      </c>
      <c r="B74" s="108">
        <v>24.97</v>
      </c>
      <c r="C74" s="108">
        <v>41.13</v>
      </c>
    </row>
    <row r="75" spans="1:3" ht="12.75">
      <c r="A75" s="79">
        <v>42339</v>
      </c>
      <c r="B75" s="108">
        <v>24.04</v>
      </c>
      <c r="C75" s="108">
        <v>41.13</v>
      </c>
    </row>
    <row r="76" spans="1:3" ht="12.75">
      <c r="A76" s="79">
        <v>42385</v>
      </c>
      <c r="B76" s="10">
        <v>23.12</v>
      </c>
      <c r="C76" s="10">
        <v>41.13</v>
      </c>
    </row>
    <row r="77" spans="1:3" ht="12.75">
      <c r="A77" s="79">
        <v>42401</v>
      </c>
      <c r="B77" s="10">
        <v>23.66</v>
      </c>
      <c r="C77" s="10">
        <v>41.13</v>
      </c>
    </row>
    <row r="78" spans="1:3" ht="12.75">
      <c r="A78" s="79">
        <v>42430</v>
      </c>
      <c r="B78" s="10">
        <v>23.51</v>
      </c>
      <c r="C78" s="10">
        <v>41.13</v>
      </c>
    </row>
    <row r="79" spans="1:3" ht="12.75">
      <c r="A79" s="79">
        <v>42461</v>
      </c>
      <c r="B79" s="10">
        <v>24.45</v>
      </c>
      <c r="C79" s="10">
        <v>41.13</v>
      </c>
    </row>
    <row r="80" spans="1:3" ht="12.75">
      <c r="A80" s="79">
        <v>42491</v>
      </c>
      <c r="B80" s="10">
        <v>27.6</v>
      </c>
      <c r="C80" s="10">
        <v>41.13</v>
      </c>
    </row>
    <row r="81" spans="1:3" ht="12.75">
      <c r="A81" s="79">
        <v>42522</v>
      </c>
      <c r="B81" s="10">
        <v>32.09</v>
      </c>
      <c r="C81" s="10">
        <v>42.13</v>
      </c>
    </row>
    <row r="82" spans="1:3" ht="12.75">
      <c r="A82" s="79">
        <v>42552</v>
      </c>
      <c r="B82" s="10">
        <v>33.39</v>
      </c>
      <c r="C82" s="10">
        <v>42.13</v>
      </c>
    </row>
    <row r="83" spans="1:3" ht="12.75">
      <c r="A83" s="79">
        <v>42583</v>
      </c>
      <c r="B83" s="10">
        <v>31.49</v>
      </c>
      <c r="C83" s="10">
        <v>42.13</v>
      </c>
    </row>
    <row r="84" spans="1:4" ht="12.75">
      <c r="A84" s="79">
        <v>42614</v>
      </c>
      <c r="B84" s="10">
        <v>29.27</v>
      </c>
      <c r="C84" s="10">
        <v>42.63</v>
      </c>
      <c r="D84" s="11" t="s">
        <v>69</v>
      </c>
    </row>
    <row r="85" spans="1:3" ht="12.75">
      <c r="A85" s="79">
        <v>42644</v>
      </c>
      <c r="B85" s="10">
        <v>26.4</v>
      </c>
      <c r="C85" s="10">
        <v>40.63</v>
      </c>
    </row>
    <row r="86" spans="1:3" ht="12.75">
      <c r="A86" s="79">
        <v>42675</v>
      </c>
      <c r="B86" s="10">
        <v>23.81</v>
      </c>
      <c r="C86" s="10">
        <v>40.63</v>
      </c>
    </row>
    <row r="87" spans="1:3" ht="12.75">
      <c r="A87" s="79">
        <v>42705</v>
      </c>
      <c r="B87" s="10">
        <v>24.73</v>
      </c>
      <c r="C87" s="10">
        <v>41.63</v>
      </c>
    </row>
    <row r="88" spans="1:3" ht="12.75">
      <c r="A88" s="79">
        <v>42736</v>
      </c>
      <c r="B88" s="10">
        <v>29.27</v>
      </c>
      <c r="C88" s="10">
        <v>42.79</v>
      </c>
    </row>
    <row r="89" spans="1:3" ht="12.75">
      <c r="A89" s="79">
        <v>42767</v>
      </c>
      <c r="B89" s="10">
        <v>31.71</v>
      </c>
      <c r="C89" s="10">
        <v>42.79</v>
      </c>
    </row>
    <row r="90" spans="1:3" ht="12.75">
      <c r="A90" s="79">
        <v>42795</v>
      </c>
      <c r="B90" s="10">
        <v>34.45</v>
      </c>
      <c r="C90" s="10">
        <v>42.79</v>
      </c>
    </row>
    <row r="91" spans="1:3" ht="12.75">
      <c r="A91" s="79">
        <v>42826</v>
      </c>
      <c r="B91" s="10">
        <v>36.17</v>
      </c>
      <c r="C91" s="10">
        <v>42.79</v>
      </c>
    </row>
    <row r="92" spans="1:5" ht="12.75">
      <c r="A92" s="79">
        <v>42856</v>
      </c>
      <c r="B92" s="10">
        <v>36.8</v>
      </c>
      <c r="C92" s="10">
        <v>42.79</v>
      </c>
      <c r="E92" s="11" t="s">
        <v>69</v>
      </c>
    </row>
    <row r="93" spans="1:3" ht="12.75">
      <c r="A93" s="79">
        <v>42887</v>
      </c>
      <c r="B93" s="10">
        <v>36.43</v>
      </c>
      <c r="C93" s="10">
        <v>42.79</v>
      </c>
    </row>
    <row r="94" spans="1:4" ht="12.75">
      <c r="A94" s="79">
        <v>42917</v>
      </c>
      <c r="B94" s="10">
        <v>35.66</v>
      </c>
      <c r="C94" s="10">
        <v>42.79</v>
      </c>
      <c r="D94" s="10"/>
    </row>
    <row r="95" spans="1:4" ht="12.75">
      <c r="A95" s="79">
        <v>42948</v>
      </c>
      <c r="B95" s="10">
        <v>35.78</v>
      </c>
      <c r="C95" s="10">
        <v>42.79</v>
      </c>
      <c r="D95" s="10"/>
    </row>
    <row r="96" spans="1:4" ht="12.75">
      <c r="A96" s="79">
        <v>42979</v>
      </c>
      <c r="B96" s="10">
        <v>34.13</v>
      </c>
      <c r="C96" s="10">
        <v>42.79</v>
      </c>
      <c r="D96" s="10"/>
    </row>
    <row r="97" spans="1:4" ht="12.75">
      <c r="A97" s="79">
        <v>43009</v>
      </c>
      <c r="B97" s="10">
        <v>34.24</v>
      </c>
      <c r="C97" s="10">
        <v>40.13</v>
      </c>
      <c r="D97" s="10"/>
    </row>
    <row r="98" spans="1:4" ht="12.75">
      <c r="A98" s="79">
        <v>43040</v>
      </c>
      <c r="B98" s="10">
        <v>32.1</v>
      </c>
      <c r="C98" s="10">
        <v>38.88</v>
      </c>
      <c r="D98" s="10" t="s">
        <v>69</v>
      </c>
    </row>
    <row r="99" spans="1:4" ht="12.75">
      <c r="A99" s="79">
        <v>43070</v>
      </c>
      <c r="B99" s="10">
        <v>31.45</v>
      </c>
      <c r="C99" s="10">
        <v>38.88</v>
      </c>
      <c r="D99" s="10"/>
    </row>
    <row r="100" spans="1:4" ht="12.75">
      <c r="A100" s="79">
        <v>43101</v>
      </c>
      <c r="B100" s="10">
        <v>33.59</v>
      </c>
      <c r="C100" s="10">
        <v>40.88</v>
      </c>
      <c r="D100" s="112"/>
    </row>
    <row r="101" spans="1:4" ht="12.75">
      <c r="A101" s="79">
        <v>43132</v>
      </c>
      <c r="B101" s="10">
        <v>35.73</v>
      </c>
      <c r="C101" s="10">
        <v>43.13</v>
      </c>
      <c r="D101" s="112"/>
    </row>
    <row r="102" spans="1:4" ht="12.75">
      <c r="A102" s="79">
        <v>43160</v>
      </c>
      <c r="B102" s="10">
        <v>40.03</v>
      </c>
      <c r="C102" s="10">
        <v>43.13</v>
      </c>
      <c r="D102" s="112"/>
    </row>
    <row r="103" spans="1:6" ht="12.75">
      <c r="A103" s="79">
        <v>43191</v>
      </c>
      <c r="B103" s="10">
        <v>44.91</v>
      </c>
      <c r="C103" s="10">
        <v>45.38</v>
      </c>
      <c r="D103" s="112"/>
      <c r="F103" s="110"/>
    </row>
    <row r="104" spans="1:6" ht="12.75">
      <c r="A104" s="79">
        <v>43221</v>
      </c>
      <c r="B104" s="10">
        <v>46.81</v>
      </c>
      <c r="C104" s="10">
        <v>46.54</v>
      </c>
      <c r="D104" s="112"/>
      <c r="F104" s="110"/>
    </row>
    <row r="105" spans="1:6" ht="12.75">
      <c r="A105" s="79">
        <v>43252</v>
      </c>
      <c r="B105" s="10">
        <v>46.41</v>
      </c>
      <c r="C105" s="10">
        <v>47.13</v>
      </c>
      <c r="D105" s="112"/>
      <c r="F105" s="110"/>
    </row>
    <row r="106" spans="1:6" ht="12.75">
      <c r="A106" s="79">
        <v>43282</v>
      </c>
      <c r="B106" s="10">
        <v>47.05</v>
      </c>
      <c r="C106" s="10">
        <v>48.13</v>
      </c>
      <c r="D106" s="112"/>
      <c r="F106" s="110"/>
    </row>
    <row r="107" spans="1:6" ht="12.75">
      <c r="A107" s="79">
        <v>43313</v>
      </c>
      <c r="B107" s="10">
        <v>48</v>
      </c>
      <c r="C107" s="10">
        <v>48.13</v>
      </c>
      <c r="D107" s="112"/>
      <c r="F107" s="110"/>
    </row>
    <row r="108" spans="1:6" ht="12.75">
      <c r="A108" s="79">
        <v>43344</v>
      </c>
      <c r="B108" s="10">
        <v>47.78</v>
      </c>
      <c r="C108" s="10">
        <v>48.63</v>
      </c>
      <c r="D108" s="112"/>
      <c r="F108" s="110"/>
    </row>
    <row r="109" spans="1:6" ht="12.75">
      <c r="A109" s="79">
        <v>43374</v>
      </c>
      <c r="B109" s="10">
        <v>48.42</v>
      </c>
      <c r="C109" s="10">
        <v>48.63</v>
      </c>
      <c r="D109" s="112"/>
      <c r="F109" s="110"/>
    </row>
    <row r="110" spans="1:6" ht="12.75">
      <c r="A110" s="79">
        <v>43405</v>
      </c>
      <c r="B110" s="10">
        <v>48.17</v>
      </c>
      <c r="C110" s="10">
        <v>46.88</v>
      </c>
      <c r="D110" s="112"/>
      <c r="F110" s="110"/>
    </row>
    <row r="111" spans="1:6" ht="12.75">
      <c r="A111" s="79">
        <v>43435</v>
      </c>
      <c r="B111" s="10">
        <v>49.33</v>
      </c>
      <c r="C111" s="10">
        <v>46.88</v>
      </c>
      <c r="D111" s="112"/>
      <c r="F111" s="110"/>
    </row>
    <row r="112" spans="1:6" ht="12.75">
      <c r="A112" s="79">
        <v>43466</v>
      </c>
      <c r="B112" s="10">
        <v>49.45</v>
      </c>
      <c r="C112" s="10">
        <v>46.88</v>
      </c>
      <c r="D112" s="112"/>
      <c r="F112" s="110"/>
    </row>
    <row r="113" spans="1:6" ht="12.75">
      <c r="A113" s="79">
        <v>43497</v>
      </c>
      <c r="B113" s="10">
        <v>48.79</v>
      </c>
      <c r="C113" s="10">
        <v>46.88</v>
      </c>
      <c r="D113" s="112"/>
      <c r="F113" s="110"/>
    </row>
    <row r="114" spans="1:6" ht="12.75">
      <c r="A114" s="79">
        <v>43525</v>
      </c>
      <c r="B114" s="10">
        <v>47.76</v>
      </c>
      <c r="C114" s="10">
        <v>48.38</v>
      </c>
      <c r="D114" s="112"/>
      <c r="F114" s="110"/>
    </row>
    <row r="115" spans="1:6" ht="12.75">
      <c r="A115" s="79">
        <v>43556</v>
      </c>
      <c r="B115" s="10">
        <v>46.83</v>
      </c>
      <c r="C115" s="10">
        <v>48.38</v>
      </c>
      <c r="D115" s="112"/>
      <c r="F115" s="110"/>
    </row>
    <row r="116" spans="1:6" ht="12.75">
      <c r="A116" s="79">
        <v>43586</v>
      </c>
      <c r="B116" s="10">
        <v>45.83</v>
      </c>
      <c r="C116" s="10">
        <v>46.63</v>
      </c>
      <c r="D116" s="112"/>
      <c r="F116" s="110"/>
    </row>
    <row r="117" spans="1:6" ht="12.75">
      <c r="A117" s="79">
        <v>43617</v>
      </c>
      <c r="B117" s="10">
        <v>43.75</v>
      </c>
      <c r="C117" s="10">
        <v>43.63</v>
      </c>
      <c r="D117" s="112"/>
      <c r="F117" s="110"/>
    </row>
    <row r="118" spans="1:6" ht="12.75">
      <c r="A118" s="79">
        <v>43647</v>
      </c>
      <c r="B118" s="10">
        <v>39.48</v>
      </c>
      <c r="C118" s="10">
        <v>43.63</v>
      </c>
      <c r="D118" s="112"/>
      <c r="F118" s="110"/>
    </row>
    <row r="119" spans="1:6" ht="12.75">
      <c r="A119" s="79">
        <v>43678</v>
      </c>
      <c r="B119" s="10">
        <v>36.45</v>
      </c>
      <c r="C119" s="10">
        <v>43.63</v>
      </c>
      <c r="D119" s="112"/>
      <c r="F119" s="110"/>
    </row>
    <row r="120" spans="1:6" ht="12.75">
      <c r="A120" s="79">
        <v>43709</v>
      </c>
      <c r="B120" s="10">
        <v>35.5</v>
      </c>
      <c r="C120" s="10">
        <v>40.63</v>
      </c>
      <c r="D120" s="112"/>
      <c r="F120" s="110"/>
    </row>
    <row r="121" spans="1:6" ht="12.75">
      <c r="A121" s="79">
        <v>43739</v>
      </c>
      <c r="B121" s="10">
        <v>34.6</v>
      </c>
      <c r="C121" s="10">
        <v>39.13</v>
      </c>
      <c r="D121" s="112"/>
      <c r="F121" s="110"/>
    </row>
    <row r="122" spans="1:6" ht="12.75">
      <c r="A122" s="79">
        <v>43770</v>
      </c>
      <c r="B122" s="10">
        <v>32.8</v>
      </c>
      <c r="C122" s="10">
        <v>39.13</v>
      </c>
      <c r="D122" s="112"/>
      <c r="F122" s="110"/>
    </row>
    <row r="123" spans="1:6" ht="12.75">
      <c r="A123" s="79">
        <v>43800</v>
      </c>
      <c r="B123" s="10">
        <v>30.13</v>
      </c>
      <c r="C123" s="10">
        <v>39.13</v>
      </c>
      <c r="D123" s="112"/>
      <c r="F123" s="110"/>
    </row>
    <row r="124" spans="1:6" ht="12.75">
      <c r="A124" s="79">
        <v>43831</v>
      </c>
      <c r="B124" s="10">
        <v>31.38</v>
      </c>
      <c r="C124" s="10">
        <v>40.63</v>
      </c>
      <c r="D124" s="112"/>
      <c r="F124" s="110"/>
    </row>
    <row r="125" spans="1:6" ht="12.75">
      <c r="A125" s="79">
        <v>43862</v>
      </c>
      <c r="B125" s="10">
        <v>32</v>
      </c>
      <c r="C125" s="10">
        <v>41.88</v>
      </c>
      <c r="D125" s="112"/>
      <c r="F125" s="110"/>
    </row>
    <row r="126" spans="1:6" ht="12.75">
      <c r="A126" s="79">
        <v>43891</v>
      </c>
      <c r="B126" s="10">
        <v>31.21</v>
      </c>
      <c r="C126" s="10">
        <v>41.88</v>
      </c>
      <c r="D126" s="112"/>
      <c r="F126" s="110"/>
    </row>
    <row r="127" spans="1:6" ht="12.75">
      <c r="A127" s="79">
        <v>43922</v>
      </c>
      <c r="B127" s="10">
        <v>30.7</v>
      </c>
      <c r="C127" s="10">
        <v>41.88</v>
      </c>
      <c r="D127" s="112"/>
      <c r="F127" s="110"/>
    </row>
    <row r="128" spans="1:6" ht="12.75">
      <c r="A128" s="79">
        <v>43952</v>
      </c>
      <c r="B128" s="10">
        <v>29.45</v>
      </c>
      <c r="C128" s="10">
        <v>40.63</v>
      </c>
      <c r="D128" s="112"/>
      <c r="F128" s="110"/>
    </row>
    <row r="129" spans="1:6" ht="12.75">
      <c r="A129" s="79">
        <v>43983</v>
      </c>
      <c r="B129" s="10">
        <v>27.38</v>
      </c>
      <c r="C129" s="10">
        <v>40.63</v>
      </c>
      <c r="D129" s="112"/>
      <c r="F129" s="110"/>
    </row>
    <row r="130" spans="1:6" ht="12.75">
      <c r="A130" s="79">
        <v>44013</v>
      </c>
      <c r="B130" s="10">
        <v>26.97</v>
      </c>
      <c r="C130" s="10">
        <v>40.63</v>
      </c>
      <c r="D130" s="112"/>
      <c r="F130" s="110"/>
    </row>
    <row r="131" spans="1:6" ht="12.75">
      <c r="A131" s="79">
        <v>44044</v>
      </c>
      <c r="B131" s="10">
        <v>26.07</v>
      </c>
      <c r="C131" s="10">
        <v>40.63</v>
      </c>
      <c r="D131" s="112"/>
      <c r="F131" s="110"/>
    </row>
    <row r="132" spans="1:6" ht="12.75">
      <c r="A132" s="79">
        <v>44075</v>
      </c>
      <c r="B132" s="10">
        <v>25.76</v>
      </c>
      <c r="C132" s="10">
        <v>40.63</v>
      </c>
      <c r="D132" s="112"/>
      <c r="F132" s="110"/>
    </row>
    <row r="133" spans="1:6" ht="12.75">
      <c r="A133" s="79">
        <v>44105</v>
      </c>
      <c r="B133" s="10">
        <v>26.64</v>
      </c>
      <c r="C133" s="10">
        <v>41.13</v>
      </c>
      <c r="D133" s="112"/>
      <c r="F133" s="110"/>
    </row>
    <row r="134" spans="1:6" ht="12.75">
      <c r="A134" s="79">
        <v>44136</v>
      </c>
      <c r="B134" s="10">
        <v>29.36</v>
      </c>
      <c r="C134" s="10">
        <v>40.63</v>
      </c>
      <c r="D134" s="112"/>
      <c r="F134" s="110"/>
    </row>
    <row r="135" spans="1:6" ht="12.75">
      <c r="A135" s="79">
        <v>44166</v>
      </c>
      <c r="B135" s="10">
        <v>32.34</v>
      </c>
      <c r="C135" s="10">
        <v>42.88</v>
      </c>
      <c r="D135" s="112"/>
      <c r="F135" s="110"/>
    </row>
    <row r="136" spans="1:6" ht="12.75">
      <c r="A136" s="79">
        <v>44197</v>
      </c>
      <c r="B136" s="10">
        <v>37.64</v>
      </c>
      <c r="C136" s="10">
        <v>50.88</v>
      </c>
      <c r="D136" s="112"/>
      <c r="F136" s="110"/>
    </row>
    <row r="137" spans="1:6" ht="12.75">
      <c r="A137" s="79">
        <v>44228</v>
      </c>
      <c r="B137" s="10">
        <v>47.32</v>
      </c>
      <c r="C137" s="10">
        <v>52.88</v>
      </c>
      <c r="D137" s="112"/>
      <c r="F137" s="110"/>
    </row>
    <row r="138" spans="1:6" ht="12.75">
      <c r="A138" s="79">
        <v>44256</v>
      </c>
      <c r="B138" s="10">
        <v>51.53</v>
      </c>
      <c r="C138" s="10">
        <v>52.88</v>
      </c>
      <c r="D138" s="112"/>
      <c r="F138" s="110"/>
    </row>
    <row r="139" spans="1:6" ht="12.75">
      <c r="A139" s="79">
        <v>44287</v>
      </c>
      <c r="B139" s="10">
        <v>54.41</v>
      </c>
      <c r="C139" s="10">
        <v>55.38</v>
      </c>
      <c r="D139" s="112"/>
      <c r="F139" s="110"/>
    </row>
    <row r="140" spans="1:6" ht="12.75">
      <c r="A140" s="79">
        <v>44317</v>
      </c>
      <c r="B140" s="10">
        <v>57.98</v>
      </c>
      <c r="C140" s="10">
        <v>60.38</v>
      </c>
      <c r="D140" s="112"/>
      <c r="F140" s="110"/>
    </row>
    <row r="141" spans="1:6" ht="12.75">
      <c r="A141" s="79">
        <v>44348</v>
      </c>
      <c r="B141" s="10">
        <v>66.08</v>
      </c>
      <c r="C141" s="10">
        <v>65.38</v>
      </c>
      <c r="D141" s="112"/>
      <c r="F141" s="110"/>
    </row>
    <row r="142" spans="1:6" ht="12.75">
      <c r="A142" s="79">
        <v>44378</v>
      </c>
      <c r="B142" s="10">
        <v>71.34</v>
      </c>
      <c r="C142" s="10">
        <v>68.38</v>
      </c>
      <c r="D142" s="112"/>
      <c r="F142" s="110"/>
    </row>
    <row r="143" spans="1:6" ht="12.75">
      <c r="A143" s="79">
        <v>44409</v>
      </c>
      <c r="B143" s="10">
        <v>76.52</v>
      </c>
      <c r="C143" s="10">
        <v>70.88</v>
      </c>
      <c r="D143" s="112"/>
      <c r="F143" s="110"/>
    </row>
    <row r="144" spans="1:6" ht="12.75">
      <c r="A144" s="79">
        <v>44440</v>
      </c>
      <c r="B144" s="10">
        <v>83.36</v>
      </c>
      <c r="C144" s="10">
        <v>73.88</v>
      </c>
      <c r="D144" s="112"/>
      <c r="F144" s="110"/>
    </row>
    <row r="145" spans="1:6" ht="12.75">
      <c r="A145" s="79">
        <v>44470</v>
      </c>
      <c r="B145" s="109">
        <v>87.24</v>
      </c>
      <c r="C145" s="109">
        <v>73.38</v>
      </c>
      <c r="D145" s="112"/>
      <c r="F145" s="110"/>
    </row>
    <row r="146" spans="1:6" ht="12.75">
      <c r="A146" s="79">
        <v>44501</v>
      </c>
      <c r="B146" s="10">
        <v>89</v>
      </c>
      <c r="C146" s="10">
        <v>73.38</v>
      </c>
      <c r="D146" s="113"/>
      <c r="F146" s="110"/>
    </row>
    <row r="147" spans="1:4" ht="12.75">
      <c r="A147" s="79">
        <v>44531</v>
      </c>
      <c r="B147" s="10">
        <v>89.88</v>
      </c>
      <c r="C147" s="10">
        <v>75.88</v>
      </c>
      <c r="D147" s="113"/>
    </row>
    <row r="148" spans="1:3" ht="12.75">
      <c r="A148" s="79">
        <v>44562</v>
      </c>
      <c r="B148" s="10">
        <v>90.75</v>
      </c>
      <c r="C148" s="10">
        <v>75.88</v>
      </c>
    </row>
    <row r="149" spans="1:3" ht="12.75">
      <c r="A149" s="79">
        <v>44593</v>
      </c>
      <c r="B149" s="10">
        <v>90.67</v>
      </c>
      <c r="C149" s="10">
        <v>75.88</v>
      </c>
    </row>
    <row r="150" spans="1:3" ht="12.75">
      <c r="A150" s="79">
        <v>44621</v>
      </c>
      <c r="B150" s="10">
        <v>91.21</v>
      </c>
      <c r="C150" s="10">
        <v>81.88</v>
      </c>
    </row>
    <row r="151" spans="1:3" ht="12.75">
      <c r="A151" s="79">
        <v>44652</v>
      </c>
      <c r="B151" s="10">
        <v>94.51</v>
      </c>
      <c r="C151" s="10">
        <v>81.88</v>
      </c>
    </row>
    <row r="152" spans="1:3" ht="12.75">
      <c r="A152" s="79">
        <v>44682</v>
      </c>
      <c r="B152" s="10">
        <v>94.76</v>
      </c>
      <c r="C152" s="10">
        <v>81.88</v>
      </c>
    </row>
    <row r="153" spans="1:3" ht="12.75">
      <c r="A153" s="121">
        <v>44713</v>
      </c>
      <c r="B153" s="122">
        <v>91.59</v>
      </c>
      <c r="C153" s="122">
        <v>81.88</v>
      </c>
    </row>
    <row r="154" spans="1:3" ht="12.75">
      <c r="A154" s="121">
        <v>44743</v>
      </c>
      <c r="B154" s="122">
        <v>89.58</v>
      </c>
      <c r="C154" s="122">
        <v>78.88</v>
      </c>
    </row>
    <row r="155" spans="1:3" ht="12.75">
      <c r="A155" s="121">
        <v>44774</v>
      </c>
      <c r="B155" s="122">
        <v>87.04</v>
      </c>
      <c r="C155" s="122">
        <v>78.88</v>
      </c>
    </row>
    <row r="156" spans="1:3" ht="12.75">
      <c r="A156" s="121">
        <v>44805</v>
      </c>
      <c r="B156" s="122">
        <v>84.47</v>
      </c>
      <c r="C156" s="122">
        <v>75.88</v>
      </c>
    </row>
    <row r="157" spans="1:3" ht="12.75">
      <c r="A157" s="121">
        <v>44835</v>
      </c>
      <c r="B157" s="122">
        <v>79.25</v>
      </c>
      <c r="C157" s="122">
        <v>75.88</v>
      </c>
    </row>
    <row r="158" spans="1:3" ht="12.75">
      <c r="A158" s="121">
        <v>44866</v>
      </c>
      <c r="B158" s="122">
        <v>78.91</v>
      </c>
      <c r="C158" s="122">
        <v>71.38</v>
      </c>
    </row>
    <row r="159" spans="1:3" ht="12.75">
      <c r="A159" s="121">
        <v>44896</v>
      </c>
      <c r="B159" s="122">
        <v>72.64</v>
      </c>
      <c r="C159" s="122">
        <v>71.38</v>
      </c>
    </row>
    <row r="160" spans="1:3" ht="12.75">
      <c r="A160" s="79">
        <v>44949</v>
      </c>
      <c r="B160" s="122">
        <v>71</v>
      </c>
      <c r="C160" s="122">
        <v>71.38</v>
      </c>
    </row>
    <row r="161" spans="1:3" ht="12.75">
      <c r="A161" s="121">
        <v>44958</v>
      </c>
      <c r="B161" s="122">
        <v>71</v>
      </c>
      <c r="C161" s="122">
        <v>71.38</v>
      </c>
    </row>
    <row r="162" spans="1:3" ht="12.75">
      <c r="A162" s="121">
        <v>44986</v>
      </c>
      <c r="B162" s="122">
        <v>74.57</v>
      </c>
      <c r="C162" s="122">
        <v>73.88</v>
      </c>
    </row>
    <row r="163" spans="1:3" ht="12.75">
      <c r="A163" s="121">
        <v>45017</v>
      </c>
      <c r="B163" s="122">
        <v>76.93</v>
      </c>
      <c r="C163" s="122">
        <v>73.88</v>
      </c>
    </row>
    <row r="164" spans="1:3" ht="12.75">
      <c r="A164" s="121">
        <v>45047</v>
      </c>
      <c r="B164" s="122">
        <v>77.85</v>
      </c>
      <c r="C164" s="122">
        <v>73.88</v>
      </c>
    </row>
    <row r="165" spans="1:3" ht="12.75">
      <c r="A165" s="121">
        <v>45078</v>
      </c>
      <c r="B165" s="122">
        <v>76.25</v>
      </c>
      <c r="C165" s="122">
        <v>73.88</v>
      </c>
    </row>
    <row r="166" spans="1:3" ht="12.75">
      <c r="A166" s="121">
        <v>45108</v>
      </c>
      <c r="B166" s="122">
        <v>75</v>
      </c>
      <c r="C166" s="122">
        <v>73.88</v>
      </c>
    </row>
    <row r="167" spans="1:3" ht="12.75">
      <c r="A167" s="121">
        <v>45139</v>
      </c>
      <c r="B167" s="122">
        <v>74.93</v>
      </c>
      <c r="C167" s="122">
        <v>71.38</v>
      </c>
    </row>
    <row r="168" spans="1:3" ht="12.75">
      <c r="A168" s="121">
        <v>45170</v>
      </c>
      <c r="B168" s="122">
        <v>74.21</v>
      </c>
      <c r="C168" s="122">
        <v>71.38</v>
      </c>
    </row>
    <row r="169" spans="1:3" ht="12.75">
      <c r="A169" s="121">
        <v>45200</v>
      </c>
      <c r="B169" s="122">
        <v>71.57</v>
      </c>
      <c r="C169" s="122">
        <v>71.38</v>
      </c>
    </row>
    <row r="170" spans="1:3" ht="12.75">
      <c r="A170" s="121">
        <v>45231</v>
      </c>
      <c r="B170" s="122">
        <v>67.23</v>
      </c>
      <c r="C170" s="122">
        <v>71.38</v>
      </c>
    </row>
    <row r="171" spans="1:3" ht="12.75">
      <c r="A171" s="121">
        <v>45261</v>
      </c>
      <c r="B171" s="122">
        <v>66</v>
      </c>
      <c r="C171" s="122">
        <v>71.38</v>
      </c>
    </row>
    <row r="172" spans="1:3" ht="12.75">
      <c r="A172" s="121">
        <v>45292</v>
      </c>
      <c r="B172" s="122">
        <v>65.8</v>
      </c>
      <c r="C172" s="122">
        <v>73.88</v>
      </c>
    </row>
    <row r="173" spans="1:3" ht="12.75">
      <c r="A173" s="121">
        <v>45323</v>
      </c>
      <c r="B173" s="122">
        <v>64.45</v>
      </c>
      <c r="C173" s="122">
        <v>73.88</v>
      </c>
    </row>
    <row r="174" spans="1:3" ht="12.75">
      <c r="A174" s="121">
        <v>45352</v>
      </c>
      <c r="B174" s="122">
        <v>60.65</v>
      </c>
      <c r="C174" s="122">
        <v>69.88</v>
      </c>
    </row>
  </sheetData>
  <sheetProtection/>
  <printOptions/>
  <pageMargins left="0.5" right="0.5" top="0.5" bottom="0.5" header="0.5" footer="0.5"/>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Ohio Department of Transportation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Steel Price Adjustment Calculator</dc:title>
  <dc:subject/>
  <dc:creator>Peter Narsavage</dc:creator>
  <cp:keywords/>
  <dc:description/>
  <cp:lastModifiedBy>Bishop, Clint</cp:lastModifiedBy>
  <cp:lastPrinted>2011-03-18T13:03:06Z</cp:lastPrinted>
  <dcterms:created xsi:type="dcterms:W3CDTF">2011-02-03T13:51:13Z</dcterms:created>
  <dcterms:modified xsi:type="dcterms:W3CDTF">2024-04-04T14:49:44Z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vision Date">
    <vt:lpwstr>2011-10-01T00:00:00Z</vt:lpwstr>
  </property>
</Properties>
</file>