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35" windowHeight="8130" tabRatio="786" activeTab="2"/>
  </bookViews>
  <sheets>
    <sheet name="Type 5 Guardrail Adjacent" sheetId="1" r:id="rId1"/>
    <sheet name="Type 5 Guardrail Opposing" sheetId="2" r:id="rId2"/>
    <sheet name="MGS Guardrail Adjacent" sheetId="3" r:id="rId3"/>
    <sheet name="MGS Guardrail Opposing" sheetId="4" r:id="rId4"/>
    <sheet name="Conc Barrier Adjacent" sheetId="5" r:id="rId5"/>
    <sheet name="Conc Barrier Opposing" sheetId="6" r:id="rId6"/>
  </sheets>
  <definedNames/>
  <calcPr fullCalcOnLoad="1"/>
</workbook>
</file>

<file path=xl/sharedStrings.xml><?xml version="1.0" encoding="utf-8"?>
<sst xmlns="http://schemas.openxmlformats.org/spreadsheetml/2006/main" count="240" uniqueCount="56">
  <si>
    <r>
      <t>Runout Length, L</t>
    </r>
    <r>
      <rPr>
        <vertAlign val="subscript"/>
        <sz val="10"/>
        <color indexed="8"/>
        <rFont val="Arial"/>
        <family val="2"/>
      </rPr>
      <t>R</t>
    </r>
    <r>
      <rPr>
        <sz val="10"/>
        <color theme="1"/>
        <rFont val="Arial"/>
        <family val="2"/>
      </rPr>
      <t xml:space="preserve">  (ft)</t>
    </r>
  </si>
  <si>
    <t>Key</t>
  </si>
  <si>
    <t>X =</t>
  </si>
  <si>
    <t>Length of Need</t>
  </si>
  <si>
    <t>LC =</t>
  </si>
  <si>
    <t>Required Clear Zone</t>
  </si>
  <si>
    <t xml:space="preserve">LH = </t>
  </si>
  <si>
    <t>Edge of Traveled Way to Back of Warranting Feature</t>
  </si>
  <si>
    <t xml:space="preserve">L2 = </t>
  </si>
  <si>
    <t>Edge of Traveled Way to Face of Barrier</t>
  </si>
  <si>
    <t xml:space="preserve">L1 = </t>
  </si>
  <si>
    <t>Edge of Warranting Feature to Point of Beginning Taper</t>
  </si>
  <si>
    <t xml:space="preserve">Y = </t>
  </si>
  <si>
    <t>Edge of Traveled to End of Barrier</t>
  </si>
  <si>
    <t>Enter LH</t>
  </si>
  <si>
    <t>Enter L2</t>
  </si>
  <si>
    <t>Enter L1</t>
  </si>
  <si>
    <t>Enter ADT</t>
  </si>
  <si>
    <t>Speed</t>
  </si>
  <si>
    <t>S =</t>
  </si>
  <si>
    <t>Enter S</t>
  </si>
  <si>
    <t>ADT =</t>
  </si>
  <si>
    <t>Average Daily Traffic</t>
  </si>
  <si>
    <t>LC</t>
  </si>
  <si>
    <t xml:space="preserve">FR = </t>
  </si>
  <si>
    <t>Flare Rate</t>
  </si>
  <si>
    <t>FR</t>
  </si>
  <si>
    <t>S</t>
  </si>
  <si>
    <t>Length of Need (X)</t>
  </si>
  <si>
    <t>User Entered Data</t>
  </si>
  <si>
    <t>Calculated Data</t>
  </si>
  <si>
    <t>Clear Zone (LC) =</t>
  </si>
  <si>
    <t>Flare Rate (FR)=</t>
  </si>
  <si>
    <t>Runout Length (LR)=</t>
  </si>
  <si>
    <t>Enter Speed (S)</t>
  </si>
  <si>
    <t>Enter Volume (ADT)</t>
  </si>
  <si>
    <t>Length of Need (X) =</t>
  </si>
  <si>
    <t>Perpendicular distance from edge line (Y) =</t>
  </si>
  <si>
    <t>Clear Zone (LC)</t>
  </si>
  <si>
    <t>Speed (S)</t>
  </si>
  <si>
    <t>Flare Rate (FR)</t>
  </si>
  <si>
    <t>Edge of Warranting Feature to Point of Beginning PCB Taper</t>
  </si>
  <si>
    <t>Center Line or Left Edge Line to Face of Barrier</t>
  </si>
  <si>
    <t>Center Line or Left Edge Line to Back of Warranting Feature</t>
  </si>
  <si>
    <t>Center Line or Left Edge Line to End of Barrier</t>
  </si>
  <si>
    <t>Perpendicular distance from center line (Y)</t>
  </si>
  <si>
    <t>Over 10,000 ADT</t>
  </si>
  <si>
    <t>5000 - 10000  ADT</t>
  </si>
  <si>
    <t>1000 - 5000  ADT</t>
  </si>
  <si>
    <t>Under 1000  ADT</t>
  </si>
  <si>
    <t>Under  1000    ADT</t>
  </si>
  <si>
    <t>Enter a 
(between 7 and 15)</t>
  </si>
  <si>
    <t>Enter a 
(btwn 7 and 15)</t>
  </si>
  <si>
    <t xml:space="preserve">a = </t>
  </si>
  <si>
    <t>Flare Rate (1/a)</t>
  </si>
  <si>
    <t>Flare Rate used for MGS anywhere from 7 to 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</si>
</sst>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[$-409]dddd\,\ mmmm\ dd\,\ yyyy"/>
    <numFmt numFmtId="168" formatCode="[$-409]h:mm:ss\ AM/PM"/>
    <numFmt numFmtId="169" formatCode="0.00000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 applyProtection="1">
      <alignment/>
      <protection hidden="1"/>
    </xf>
    <xf numFmtId="0" fontId="0" fillId="0" borderId="10" xfId="0" applyBorder="1" applyAlignment="1">
      <alignment horizontal="center"/>
    </xf>
    <xf numFmtId="1" fontId="0" fillId="10" borderId="10" xfId="0" applyNumberFormat="1" applyFill="1" applyBorder="1" applyAlignment="1" applyProtection="1">
      <alignment horizontal="left"/>
      <protection locked="0"/>
    </xf>
    <xf numFmtId="2" fontId="0" fillId="10" borderId="10" xfId="0" applyNumberFormat="1" applyFill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1" fontId="0" fillId="0" borderId="10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166" fontId="0" fillId="3" borderId="10" xfId="0" applyNumberFormat="1" applyFill="1" applyBorder="1" applyAlignment="1">
      <alignment horizontal="left"/>
    </xf>
    <xf numFmtId="2" fontId="0" fillId="2" borderId="10" xfId="0" applyNumberFormat="1" applyFill="1" applyBorder="1" applyAlignment="1">
      <alignment horizontal="left"/>
    </xf>
    <xf numFmtId="166" fontId="38" fillId="0" borderId="10" xfId="0" applyNumberFormat="1" applyFont="1" applyFill="1" applyBorder="1" applyAlignment="1">
      <alignment horizontal="left"/>
    </xf>
    <xf numFmtId="2" fontId="38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2" borderId="10" xfId="0" applyFill="1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2" fontId="38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13</xdr:row>
      <xdr:rowOff>0</xdr:rowOff>
    </xdr:from>
    <xdr:to>
      <xdr:col>13</xdr:col>
      <xdr:colOff>28575</xdr:colOff>
      <xdr:row>15</xdr:row>
      <xdr:rowOff>0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2362200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13</xdr:row>
      <xdr:rowOff>0</xdr:rowOff>
    </xdr:from>
    <xdr:to>
      <xdr:col>10</xdr:col>
      <xdr:colOff>342900</xdr:colOff>
      <xdr:row>15</xdr:row>
      <xdr:rowOff>142875</xdr:rowOff>
    </xdr:to>
    <xdr:pic>
      <xdr:nvPicPr>
        <xdr:cNvPr id="2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362200"/>
          <a:ext cx="1552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0</xdr:row>
      <xdr:rowOff>38100</xdr:rowOff>
    </xdr:from>
    <xdr:to>
      <xdr:col>16</xdr:col>
      <xdr:colOff>476250</xdr:colOff>
      <xdr:row>12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29150" y="38100"/>
          <a:ext cx="56388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13</xdr:row>
      <xdr:rowOff>0</xdr:rowOff>
    </xdr:from>
    <xdr:to>
      <xdr:col>10</xdr:col>
      <xdr:colOff>533400</xdr:colOff>
      <xdr:row>16</xdr:row>
      <xdr:rowOff>38100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62200"/>
          <a:ext cx="1552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13</xdr:col>
      <xdr:colOff>28575</xdr:colOff>
      <xdr:row>15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2362200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0</xdr:row>
      <xdr:rowOff>28575</xdr:rowOff>
    </xdr:from>
    <xdr:to>
      <xdr:col>15</xdr:col>
      <xdr:colOff>571500</xdr:colOff>
      <xdr:row>13</xdr:row>
      <xdr:rowOff>28575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28575"/>
          <a:ext cx="517207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14</xdr:row>
      <xdr:rowOff>0</xdr:rowOff>
    </xdr:from>
    <xdr:to>
      <xdr:col>13</xdr:col>
      <xdr:colOff>28575</xdr:colOff>
      <xdr:row>16</xdr:row>
      <xdr:rowOff>0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2686050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14</xdr:row>
      <xdr:rowOff>0</xdr:rowOff>
    </xdr:from>
    <xdr:to>
      <xdr:col>10</xdr:col>
      <xdr:colOff>342900</xdr:colOff>
      <xdr:row>16</xdr:row>
      <xdr:rowOff>142875</xdr:rowOff>
    </xdr:to>
    <xdr:pic>
      <xdr:nvPicPr>
        <xdr:cNvPr id="2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686050"/>
          <a:ext cx="1552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19050</xdr:rowOff>
    </xdr:from>
    <xdr:to>
      <xdr:col>17</xdr:col>
      <xdr:colOff>447675</xdr:colOff>
      <xdr:row>13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19050"/>
          <a:ext cx="624840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14</xdr:row>
      <xdr:rowOff>0</xdr:rowOff>
    </xdr:from>
    <xdr:to>
      <xdr:col>10</xdr:col>
      <xdr:colOff>533400</xdr:colOff>
      <xdr:row>17</xdr:row>
      <xdr:rowOff>38100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2686050"/>
          <a:ext cx="1552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14</xdr:row>
      <xdr:rowOff>0</xdr:rowOff>
    </xdr:from>
    <xdr:to>
      <xdr:col>13</xdr:col>
      <xdr:colOff>28575</xdr:colOff>
      <xdr:row>16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2686050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0</xdr:rowOff>
    </xdr:from>
    <xdr:to>
      <xdr:col>17</xdr:col>
      <xdr:colOff>0</xdr:colOff>
      <xdr:row>13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0"/>
          <a:ext cx="5800725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13</xdr:row>
      <xdr:rowOff>0</xdr:rowOff>
    </xdr:from>
    <xdr:to>
      <xdr:col>13</xdr:col>
      <xdr:colOff>28575</xdr:colOff>
      <xdr:row>15</xdr:row>
      <xdr:rowOff>0</xdr:rowOff>
    </xdr:to>
    <xdr:pic>
      <xdr:nvPicPr>
        <xdr:cNvPr id="1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2362200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13</xdr:row>
      <xdr:rowOff>0</xdr:rowOff>
    </xdr:from>
    <xdr:to>
      <xdr:col>10</xdr:col>
      <xdr:colOff>342900</xdr:colOff>
      <xdr:row>15</xdr:row>
      <xdr:rowOff>142875</xdr:rowOff>
    </xdr:to>
    <xdr:pic>
      <xdr:nvPicPr>
        <xdr:cNvPr id="2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2362200"/>
          <a:ext cx="1552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0</xdr:rowOff>
    </xdr:from>
    <xdr:to>
      <xdr:col>16</xdr:col>
      <xdr:colOff>523875</xdr:colOff>
      <xdr:row>12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0"/>
          <a:ext cx="57150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13</xdr:row>
      <xdr:rowOff>0</xdr:rowOff>
    </xdr:from>
    <xdr:to>
      <xdr:col>10</xdr:col>
      <xdr:colOff>533400</xdr:colOff>
      <xdr:row>16</xdr:row>
      <xdr:rowOff>38100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362200"/>
          <a:ext cx="1552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13</xdr:row>
      <xdr:rowOff>0</xdr:rowOff>
    </xdr:from>
    <xdr:to>
      <xdr:col>13</xdr:col>
      <xdr:colOff>28575</xdr:colOff>
      <xdr:row>15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2362200"/>
          <a:ext cx="1247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19050</xdr:rowOff>
    </xdr:from>
    <xdr:to>
      <xdr:col>15</xdr:col>
      <xdr:colOff>438150</xdr:colOff>
      <xdr:row>12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62475" y="19050"/>
          <a:ext cx="50577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3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11.421875" style="2" customWidth="1"/>
    <col min="2" max="2" width="9.57421875" style="0" customWidth="1"/>
    <col min="3" max="3" width="10.57421875" style="1" bestFit="1" customWidth="1"/>
    <col min="8" max="8" width="6.7109375" style="0" customWidth="1"/>
    <col min="9" max="9" width="6.140625" style="0" customWidth="1"/>
    <col min="14" max="14" width="11.00390625" style="0" customWidth="1"/>
  </cols>
  <sheetData>
    <row r="1" spans="1:14" ht="20.25" customHeight="1">
      <c r="A1" s="29" t="s">
        <v>29</v>
      </c>
      <c r="B1" s="29"/>
      <c r="C1" s="29"/>
      <c r="D1" s="29" t="s">
        <v>30</v>
      </c>
      <c r="E1" s="29"/>
      <c r="F1" s="29"/>
      <c r="G1" s="29"/>
      <c r="H1" s="16"/>
      <c r="I1" s="3"/>
      <c r="J1" s="3"/>
      <c r="K1" s="3"/>
      <c r="L1" s="3"/>
      <c r="M1" s="3"/>
      <c r="N1" s="3"/>
    </row>
    <row r="2" spans="1:8" ht="12.75">
      <c r="A2" s="29" t="s">
        <v>34</v>
      </c>
      <c r="B2" s="29"/>
      <c r="C2" s="10">
        <v>60</v>
      </c>
      <c r="D2" s="32" t="s">
        <v>31</v>
      </c>
      <c r="E2" s="32"/>
      <c r="F2" s="32"/>
      <c r="G2" s="18">
        <f>LOOKUP(C2,A24:B32)</f>
        <v>30</v>
      </c>
      <c r="H2" s="17"/>
    </row>
    <row r="3" spans="1:8" ht="12.75">
      <c r="A3" s="29" t="s">
        <v>35</v>
      </c>
      <c r="B3" s="29"/>
      <c r="C3" s="10">
        <v>2200</v>
      </c>
      <c r="D3" s="32" t="s">
        <v>32</v>
      </c>
      <c r="E3" s="32"/>
      <c r="F3" s="32"/>
      <c r="G3" s="19">
        <f>IF(O11=1,LOOKUP(C2,A24:C32),0)</f>
        <v>0</v>
      </c>
      <c r="H3" s="16"/>
    </row>
    <row r="4" spans="1:8" ht="12.75">
      <c r="A4" s="29" t="s">
        <v>14</v>
      </c>
      <c r="B4" s="29"/>
      <c r="C4" s="10">
        <v>25.5</v>
      </c>
      <c r="D4" s="32" t="s">
        <v>33</v>
      </c>
      <c r="E4" s="32"/>
      <c r="F4" s="32"/>
      <c r="G4" s="18">
        <f>VLOOKUP(C2,A24:G32,IF(C3&gt;10000,4,IF(AND(C3&lt;10000,C3&gt;5000),5,(IF(AND(C3&lt;5000,C3&gt;1000),6,7)))))</f>
        <v>210</v>
      </c>
      <c r="H4" s="16"/>
    </row>
    <row r="5" spans="1:8" ht="12.75">
      <c r="A5" s="29" t="s">
        <v>15</v>
      </c>
      <c r="B5" s="29"/>
      <c r="C5" s="11">
        <v>8</v>
      </c>
      <c r="D5" s="26" t="s">
        <v>36</v>
      </c>
      <c r="E5" s="26"/>
      <c r="F5" s="26"/>
      <c r="G5" s="22">
        <f>(C4+(G3*C6)-C5)/(G3+(C4/G4))</f>
        <v>144.11764705882354</v>
      </c>
      <c r="H5" s="16"/>
    </row>
    <row r="6" spans="1:8" ht="25.5" customHeight="1">
      <c r="A6" s="29" t="s">
        <v>16</v>
      </c>
      <c r="B6" s="29"/>
      <c r="C6" s="11">
        <v>0</v>
      </c>
      <c r="D6" s="28" t="s">
        <v>37</v>
      </c>
      <c r="E6" s="28"/>
      <c r="F6" s="28"/>
      <c r="G6" s="23">
        <f>C4-(G5*C4/G4)</f>
        <v>8</v>
      </c>
      <c r="H6" s="16"/>
    </row>
    <row r="7" ht="12.75">
      <c r="H7" s="16"/>
    </row>
    <row r="8" ht="12.75">
      <c r="H8" s="16"/>
    </row>
    <row r="9" ht="12.75">
      <c r="H9" s="16"/>
    </row>
    <row r="10" ht="12.75">
      <c r="H10" s="16"/>
    </row>
    <row r="11" spans="1:15" ht="12.75">
      <c r="A11" s="30" t="s">
        <v>1</v>
      </c>
      <c r="B11" s="30"/>
      <c r="C11" s="30"/>
      <c r="D11" s="30"/>
      <c r="E11" s="30"/>
      <c r="F11" s="30"/>
      <c r="H11" s="16"/>
      <c r="O11" s="8">
        <v>2</v>
      </c>
    </row>
    <row r="12" spans="1:14" ht="12.75">
      <c r="A12" s="4" t="s">
        <v>2</v>
      </c>
      <c r="B12" s="27" t="s">
        <v>3</v>
      </c>
      <c r="C12" s="27"/>
      <c r="D12" s="27"/>
      <c r="E12" s="27"/>
      <c r="F12" s="27"/>
      <c r="I12" s="6"/>
      <c r="J12" s="7"/>
      <c r="K12" s="7"/>
      <c r="L12" s="7"/>
      <c r="M12" s="7"/>
      <c r="N12" s="7"/>
    </row>
    <row r="13" spans="1:6" ht="12.75">
      <c r="A13" s="4" t="s">
        <v>4</v>
      </c>
      <c r="B13" s="27" t="s">
        <v>5</v>
      </c>
      <c r="C13" s="27"/>
      <c r="D13" s="27"/>
      <c r="E13" s="27"/>
      <c r="F13" s="27"/>
    </row>
    <row r="14" spans="1:6" ht="12.75">
      <c r="A14" s="4" t="s">
        <v>6</v>
      </c>
      <c r="B14" s="27" t="s">
        <v>7</v>
      </c>
      <c r="C14" s="27"/>
      <c r="D14" s="27"/>
      <c r="E14" s="27"/>
      <c r="F14" s="27"/>
    </row>
    <row r="15" spans="1:6" ht="12.75">
      <c r="A15" s="4" t="s">
        <v>8</v>
      </c>
      <c r="B15" s="27" t="s">
        <v>9</v>
      </c>
      <c r="C15" s="27"/>
      <c r="D15" s="27"/>
      <c r="E15" s="27"/>
      <c r="F15" s="27"/>
    </row>
    <row r="16" spans="1:6" ht="12.75">
      <c r="A16" s="4" t="s">
        <v>10</v>
      </c>
      <c r="B16" s="27" t="s">
        <v>11</v>
      </c>
      <c r="C16" s="27"/>
      <c r="D16" s="27"/>
      <c r="E16" s="27"/>
      <c r="F16" s="27"/>
    </row>
    <row r="17" spans="1:6" ht="12.75">
      <c r="A17" s="4" t="s">
        <v>12</v>
      </c>
      <c r="B17" s="27" t="s">
        <v>13</v>
      </c>
      <c r="C17" s="27"/>
      <c r="D17" s="27"/>
      <c r="E17" s="27"/>
      <c r="F17" s="27"/>
    </row>
    <row r="18" spans="1:6" ht="12.75">
      <c r="A18" s="5" t="s">
        <v>19</v>
      </c>
      <c r="B18" s="27" t="s">
        <v>18</v>
      </c>
      <c r="C18" s="27"/>
      <c r="D18" s="27"/>
      <c r="E18" s="27"/>
      <c r="F18" s="27"/>
    </row>
    <row r="19" spans="1:6" ht="12.75">
      <c r="A19" s="5" t="s">
        <v>21</v>
      </c>
      <c r="B19" s="27" t="s">
        <v>22</v>
      </c>
      <c r="C19" s="27"/>
      <c r="D19" s="27"/>
      <c r="E19" s="27"/>
      <c r="F19" s="27"/>
    </row>
    <row r="20" spans="1:6" ht="12.75">
      <c r="A20" s="5" t="s">
        <v>24</v>
      </c>
      <c r="B20" s="27" t="s">
        <v>25</v>
      </c>
      <c r="C20" s="27"/>
      <c r="D20" s="27"/>
      <c r="E20" s="27"/>
      <c r="F20" s="27"/>
    </row>
    <row r="22" spans="1:7" ht="15.75">
      <c r="A22" s="31"/>
      <c r="B22" s="31"/>
      <c r="C22" s="31"/>
      <c r="D22" s="29" t="s">
        <v>0</v>
      </c>
      <c r="E22" s="29"/>
      <c r="F22" s="29"/>
      <c r="G22" s="29"/>
    </row>
    <row r="23" spans="1:7" ht="38.25">
      <c r="A23" s="12" t="s">
        <v>27</v>
      </c>
      <c r="B23" s="12" t="s">
        <v>23</v>
      </c>
      <c r="C23" s="12" t="s">
        <v>26</v>
      </c>
      <c r="D23" s="13" t="s">
        <v>46</v>
      </c>
      <c r="E23" s="13" t="s">
        <v>47</v>
      </c>
      <c r="F23" s="13" t="s">
        <v>48</v>
      </c>
      <c r="G23" s="13" t="s">
        <v>49</v>
      </c>
    </row>
    <row r="24" spans="1:7" ht="12.75">
      <c r="A24" s="14">
        <v>30</v>
      </c>
      <c r="B24" s="14">
        <v>15</v>
      </c>
      <c r="C24" s="15">
        <f>1/7</f>
        <v>0.14285714285714285</v>
      </c>
      <c r="D24" s="9">
        <v>110</v>
      </c>
      <c r="E24" s="9">
        <v>90</v>
      </c>
      <c r="F24" s="9">
        <v>80</v>
      </c>
      <c r="G24" s="9">
        <v>70</v>
      </c>
    </row>
    <row r="25" spans="1:7" ht="12.75">
      <c r="A25" s="14">
        <v>35</v>
      </c>
      <c r="B25" s="14">
        <v>15</v>
      </c>
      <c r="C25" s="15">
        <f>1/7</f>
        <v>0.14285714285714285</v>
      </c>
      <c r="D25" s="9">
        <v>135</v>
      </c>
      <c r="E25" s="9">
        <v>110</v>
      </c>
      <c r="F25" s="9">
        <v>95</v>
      </c>
      <c r="G25" s="9">
        <v>85</v>
      </c>
    </row>
    <row r="26" spans="1:7" ht="12.75">
      <c r="A26" s="14">
        <v>40</v>
      </c>
      <c r="B26" s="14">
        <v>15</v>
      </c>
      <c r="C26" s="15">
        <f>1/8</f>
        <v>0.125</v>
      </c>
      <c r="D26" s="9">
        <v>160</v>
      </c>
      <c r="E26" s="9">
        <v>130</v>
      </c>
      <c r="F26" s="9">
        <v>110</v>
      </c>
      <c r="G26" s="9">
        <v>100</v>
      </c>
    </row>
    <row r="27" spans="1:7" ht="12.75">
      <c r="A27" s="14">
        <v>45</v>
      </c>
      <c r="B27" s="14">
        <v>19</v>
      </c>
      <c r="C27" s="15">
        <f>1/10</f>
        <v>0.1</v>
      </c>
      <c r="D27" s="9">
        <v>195</v>
      </c>
      <c r="E27" s="9">
        <v>160</v>
      </c>
      <c r="F27" s="9">
        <v>135</v>
      </c>
      <c r="G27" s="9">
        <v>130</v>
      </c>
    </row>
    <row r="28" spans="1:7" ht="12.75">
      <c r="A28" s="14">
        <v>50</v>
      </c>
      <c r="B28" s="14">
        <v>19</v>
      </c>
      <c r="C28" s="15">
        <f>1/11</f>
        <v>0.09090909090909091</v>
      </c>
      <c r="D28" s="9">
        <v>230</v>
      </c>
      <c r="E28" s="9">
        <v>190</v>
      </c>
      <c r="F28" s="9">
        <v>160</v>
      </c>
      <c r="G28" s="9">
        <v>150</v>
      </c>
    </row>
    <row r="29" spans="1:7" ht="12.75">
      <c r="A29" s="14">
        <v>55</v>
      </c>
      <c r="B29" s="14">
        <v>23</v>
      </c>
      <c r="C29" s="15">
        <f>1/12</f>
        <v>0.08333333333333333</v>
      </c>
      <c r="D29" s="9">
        <v>265</v>
      </c>
      <c r="E29" s="9">
        <v>220</v>
      </c>
      <c r="F29" s="9">
        <v>185</v>
      </c>
      <c r="G29" s="9">
        <v>175</v>
      </c>
    </row>
    <row r="30" spans="1:7" ht="15" customHeight="1">
      <c r="A30" s="14">
        <v>60</v>
      </c>
      <c r="B30" s="14">
        <v>30</v>
      </c>
      <c r="C30" s="15">
        <f>1/14</f>
        <v>0.07142857142857142</v>
      </c>
      <c r="D30" s="9">
        <v>300</v>
      </c>
      <c r="E30" s="9">
        <v>250</v>
      </c>
      <c r="F30" s="9">
        <v>210</v>
      </c>
      <c r="G30" s="9">
        <v>200</v>
      </c>
    </row>
    <row r="31" spans="1:7" ht="12.75">
      <c r="A31" s="14">
        <v>65</v>
      </c>
      <c r="B31" s="14">
        <v>30</v>
      </c>
      <c r="C31" s="15">
        <f>1/14</f>
        <v>0.07142857142857142</v>
      </c>
      <c r="D31" s="9">
        <v>330</v>
      </c>
      <c r="E31" s="9">
        <v>290</v>
      </c>
      <c r="F31" s="9">
        <v>250</v>
      </c>
      <c r="G31" s="9">
        <v>225</v>
      </c>
    </row>
    <row r="32" spans="1:7" ht="12.75">
      <c r="A32" s="14">
        <v>70</v>
      </c>
      <c r="B32" s="14">
        <v>30</v>
      </c>
      <c r="C32" s="15">
        <f>1/15</f>
        <v>0.06666666666666667</v>
      </c>
      <c r="D32" s="24">
        <v>360</v>
      </c>
      <c r="E32" s="24">
        <v>330</v>
      </c>
      <c r="F32" s="24">
        <v>290</v>
      </c>
      <c r="G32" s="24">
        <v>250</v>
      </c>
    </row>
    <row r="33" spans="1:7" ht="12.75">
      <c r="A33" s="14">
        <v>75</v>
      </c>
      <c r="B33" s="14">
        <v>30</v>
      </c>
      <c r="C33" s="15">
        <f>1/15</f>
        <v>0.06666666666666667</v>
      </c>
      <c r="D33" s="24">
        <v>415</v>
      </c>
      <c r="E33" s="24">
        <v>380</v>
      </c>
      <c r="F33" s="24">
        <v>335</v>
      </c>
      <c r="G33" s="24">
        <v>290</v>
      </c>
    </row>
  </sheetData>
  <sheetProtection/>
  <mergeCells count="24">
    <mergeCell ref="D1:G1"/>
    <mergeCell ref="A2:B2"/>
    <mergeCell ref="A3:B3"/>
    <mergeCell ref="A4:B4"/>
    <mergeCell ref="A5:B5"/>
    <mergeCell ref="A6:B6"/>
    <mergeCell ref="A1:C1"/>
    <mergeCell ref="D2:F2"/>
    <mergeCell ref="D3:F3"/>
    <mergeCell ref="D4:F4"/>
    <mergeCell ref="B17:F17"/>
    <mergeCell ref="B18:F18"/>
    <mergeCell ref="D22:G22"/>
    <mergeCell ref="A11:F11"/>
    <mergeCell ref="B12:F12"/>
    <mergeCell ref="B19:F19"/>
    <mergeCell ref="B20:F20"/>
    <mergeCell ref="A22:C22"/>
    <mergeCell ref="D5:F5"/>
    <mergeCell ref="B13:F13"/>
    <mergeCell ref="B14:F14"/>
    <mergeCell ref="B15:F15"/>
    <mergeCell ref="B16:F16"/>
    <mergeCell ref="D6:F6"/>
  </mergeCells>
  <printOptions/>
  <pageMargins left="0.7" right="0.7" top="0.75" bottom="0.75" header="0.3" footer="0.3"/>
  <pageSetup horizontalDpi="600" verticalDpi="600" orientation="landscape" paperSize="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34"/>
  <sheetViews>
    <sheetView zoomScalePageLayoutView="0" workbookViewId="0" topLeftCell="A1">
      <selection activeCell="R20" sqref="R20"/>
    </sheetView>
  </sheetViews>
  <sheetFormatPr defaultColWidth="9.140625" defaultRowHeight="12.75"/>
  <cols>
    <col min="1" max="1" width="11.421875" style="2" customWidth="1"/>
    <col min="2" max="2" width="9.57421875" style="0" customWidth="1"/>
    <col min="3" max="3" width="10.57421875" style="1" bestFit="1" customWidth="1"/>
    <col min="8" max="8" width="6.7109375" style="0" customWidth="1"/>
    <col min="9" max="9" width="6.140625" style="0" customWidth="1"/>
    <col min="14" max="14" width="11.00390625" style="0" customWidth="1"/>
  </cols>
  <sheetData>
    <row r="1" spans="1:14" ht="20.25" customHeight="1">
      <c r="A1" s="29" t="s">
        <v>29</v>
      </c>
      <c r="B1" s="29"/>
      <c r="D1" s="29" t="s">
        <v>30</v>
      </c>
      <c r="E1" s="29"/>
      <c r="F1" s="29"/>
      <c r="G1" s="29"/>
      <c r="H1" s="16"/>
      <c r="I1" s="3"/>
      <c r="J1" s="3"/>
      <c r="K1" s="3"/>
      <c r="L1" s="3"/>
      <c r="M1" s="3"/>
      <c r="N1" s="3"/>
    </row>
    <row r="2" spans="1:8" ht="12.75">
      <c r="A2" s="9" t="s">
        <v>20</v>
      </c>
      <c r="B2" s="10">
        <v>65</v>
      </c>
      <c r="D2" s="29" t="s">
        <v>31</v>
      </c>
      <c r="E2" s="29"/>
      <c r="F2" s="29"/>
      <c r="G2" s="18">
        <f>IF(OR(B2=0,B2="")," ",LOOKUP(B2,A25:B33))</f>
        <v>30</v>
      </c>
      <c r="H2" s="17"/>
    </row>
    <row r="3" spans="1:8" ht="12.75">
      <c r="A3" s="9" t="s">
        <v>17</v>
      </c>
      <c r="B3" s="10">
        <v>10001</v>
      </c>
      <c r="D3" s="29" t="s">
        <v>32</v>
      </c>
      <c r="E3" s="29"/>
      <c r="F3" s="29"/>
      <c r="G3" s="19">
        <f>IF(O11=1,LOOKUP(B2,A25:C33),0)</f>
        <v>0</v>
      </c>
      <c r="H3" s="16"/>
    </row>
    <row r="4" spans="1:8" ht="12.75">
      <c r="A4" s="9" t="s">
        <v>14</v>
      </c>
      <c r="B4" s="10">
        <v>30</v>
      </c>
      <c r="D4" s="29" t="s">
        <v>33</v>
      </c>
      <c r="E4" s="29"/>
      <c r="F4" s="29"/>
      <c r="G4" s="18">
        <f>VLOOKUP(B2,A25:G33,IF(B3&gt;10000,4,IF(AND(B3&lt;10000,B3&gt;5000),5,(IF(AND(B3&lt;5000,B3&gt;1000),6,7)))))</f>
        <v>330</v>
      </c>
      <c r="H4" s="16"/>
    </row>
    <row r="5" spans="1:8" ht="12.75">
      <c r="A5" s="9" t="s">
        <v>15</v>
      </c>
      <c r="B5" s="11">
        <v>12</v>
      </c>
      <c r="D5" s="33" t="s">
        <v>28</v>
      </c>
      <c r="E5" s="33"/>
      <c r="F5" s="33"/>
      <c r="G5" s="20">
        <f>(B4+(G3*B6)-B5)/(G3+(B4/G4))</f>
        <v>198</v>
      </c>
      <c r="H5" s="16"/>
    </row>
    <row r="6" spans="1:8" ht="25.5" customHeight="1">
      <c r="A6" s="9" t="s">
        <v>16</v>
      </c>
      <c r="B6" s="10">
        <v>0</v>
      </c>
      <c r="D6" s="34" t="s">
        <v>45</v>
      </c>
      <c r="E6" s="34"/>
      <c r="F6" s="34"/>
      <c r="G6" s="21">
        <f>B4-(G5*B4/G4)</f>
        <v>12</v>
      </c>
      <c r="H6" s="16"/>
    </row>
    <row r="7" ht="12.75">
      <c r="H7" s="16"/>
    </row>
    <row r="8" ht="12.75">
      <c r="H8" s="16"/>
    </row>
    <row r="9" ht="12.75">
      <c r="H9" s="16"/>
    </row>
    <row r="10" ht="12.75">
      <c r="H10" s="16"/>
    </row>
    <row r="11" spans="1:15" ht="12.75">
      <c r="A11" s="30" t="s">
        <v>1</v>
      </c>
      <c r="B11" s="30"/>
      <c r="C11" s="30"/>
      <c r="D11" s="30"/>
      <c r="E11" s="30"/>
      <c r="F11" s="30"/>
      <c r="G11" s="30"/>
      <c r="H11" s="16"/>
      <c r="O11" s="8">
        <v>2</v>
      </c>
    </row>
    <row r="12" spans="1:14" ht="12.75">
      <c r="A12" s="4" t="s">
        <v>2</v>
      </c>
      <c r="B12" s="27" t="s">
        <v>3</v>
      </c>
      <c r="C12" s="27"/>
      <c r="D12" s="27"/>
      <c r="E12" s="27"/>
      <c r="F12" s="27"/>
      <c r="G12" s="27"/>
      <c r="I12" s="6"/>
      <c r="J12" s="7"/>
      <c r="K12" s="7"/>
      <c r="L12" s="7"/>
      <c r="M12" s="7"/>
      <c r="N12" s="7"/>
    </row>
    <row r="13" spans="1:7" ht="12.75">
      <c r="A13" s="4" t="s">
        <v>4</v>
      </c>
      <c r="B13" s="27" t="s">
        <v>5</v>
      </c>
      <c r="C13" s="27"/>
      <c r="D13" s="27"/>
      <c r="E13" s="27"/>
      <c r="F13" s="27"/>
      <c r="G13" s="27"/>
    </row>
    <row r="14" spans="1:7" ht="12.75">
      <c r="A14" s="4" t="s">
        <v>6</v>
      </c>
      <c r="B14" s="27" t="s">
        <v>43</v>
      </c>
      <c r="C14" s="27"/>
      <c r="D14" s="27"/>
      <c r="E14" s="27"/>
      <c r="F14" s="27"/>
      <c r="G14" s="27"/>
    </row>
    <row r="15" spans="1:7" ht="12.75">
      <c r="A15" s="4" t="s">
        <v>8</v>
      </c>
      <c r="B15" s="27" t="s">
        <v>42</v>
      </c>
      <c r="C15" s="27"/>
      <c r="D15" s="27"/>
      <c r="E15" s="27"/>
      <c r="F15" s="27"/>
      <c r="G15" s="27"/>
    </row>
    <row r="16" spans="1:7" ht="12.75">
      <c r="A16" s="4" t="s">
        <v>10</v>
      </c>
      <c r="B16" s="27" t="s">
        <v>41</v>
      </c>
      <c r="C16" s="27"/>
      <c r="D16" s="27"/>
      <c r="E16" s="27"/>
      <c r="F16" s="27"/>
      <c r="G16" s="27"/>
    </row>
    <row r="17" spans="1:7" ht="12.75">
      <c r="A17" s="4" t="s">
        <v>12</v>
      </c>
      <c r="B17" s="27" t="s">
        <v>44</v>
      </c>
      <c r="C17" s="27"/>
      <c r="D17" s="27"/>
      <c r="E17" s="27"/>
      <c r="F17" s="27"/>
      <c r="G17" s="27"/>
    </row>
    <row r="18" spans="1:7" ht="12.75">
      <c r="A18" s="5" t="s">
        <v>19</v>
      </c>
      <c r="B18" s="27" t="s">
        <v>18</v>
      </c>
      <c r="C18" s="27"/>
      <c r="D18" s="27"/>
      <c r="E18" s="27"/>
      <c r="F18" s="27"/>
      <c r="G18" s="27"/>
    </row>
    <row r="19" spans="1:7" ht="12.75">
      <c r="A19" s="5" t="s">
        <v>21</v>
      </c>
      <c r="B19" s="27" t="s">
        <v>22</v>
      </c>
      <c r="C19" s="27"/>
      <c r="D19" s="27"/>
      <c r="E19" s="27"/>
      <c r="F19" s="27"/>
      <c r="G19" s="27"/>
    </row>
    <row r="20" spans="1:7" ht="12.75">
      <c r="A20" s="5" t="s">
        <v>24</v>
      </c>
      <c r="B20" s="27" t="s">
        <v>25</v>
      </c>
      <c r="C20" s="27"/>
      <c r="D20" s="27"/>
      <c r="E20" s="27"/>
      <c r="F20" s="27"/>
      <c r="G20" s="27"/>
    </row>
    <row r="21" spans="1:7" ht="12.75">
      <c r="A21" s="6"/>
      <c r="B21" s="7"/>
      <c r="C21" s="7"/>
      <c r="D21" s="7"/>
      <c r="E21" s="7"/>
      <c r="F21" s="7"/>
      <c r="G21" s="7"/>
    </row>
    <row r="23" spans="1:7" ht="15.75">
      <c r="A23" s="31"/>
      <c r="B23" s="31"/>
      <c r="C23" s="31"/>
      <c r="D23" s="29" t="s">
        <v>0</v>
      </c>
      <c r="E23" s="29"/>
      <c r="F23" s="29"/>
      <c r="G23" s="29"/>
    </row>
    <row r="24" spans="1:7" ht="38.25">
      <c r="A24" s="12" t="s">
        <v>39</v>
      </c>
      <c r="B24" s="12" t="s">
        <v>38</v>
      </c>
      <c r="C24" s="12" t="s">
        <v>40</v>
      </c>
      <c r="D24" s="13" t="s">
        <v>46</v>
      </c>
      <c r="E24" s="13" t="s">
        <v>47</v>
      </c>
      <c r="F24" s="13" t="s">
        <v>48</v>
      </c>
      <c r="G24" s="13" t="s">
        <v>50</v>
      </c>
    </row>
    <row r="25" spans="1:7" ht="12.75">
      <c r="A25" s="14">
        <v>30</v>
      </c>
      <c r="B25" s="14">
        <v>15</v>
      </c>
      <c r="C25" s="15">
        <f>1/7</f>
        <v>0.14285714285714285</v>
      </c>
      <c r="D25" s="9">
        <v>110</v>
      </c>
      <c r="E25" s="9">
        <v>90</v>
      </c>
      <c r="F25" s="9">
        <v>80</v>
      </c>
      <c r="G25" s="9">
        <v>70</v>
      </c>
    </row>
    <row r="26" spans="1:7" ht="12.75">
      <c r="A26" s="14">
        <v>35</v>
      </c>
      <c r="B26" s="14">
        <v>15</v>
      </c>
      <c r="C26" s="15">
        <f>1/7</f>
        <v>0.14285714285714285</v>
      </c>
      <c r="D26" s="9">
        <v>135</v>
      </c>
      <c r="E26" s="9">
        <v>110</v>
      </c>
      <c r="F26" s="9">
        <v>95</v>
      </c>
      <c r="G26" s="9">
        <v>85</v>
      </c>
    </row>
    <row r="27" spans="1:7" ht="12.75">
      <c r="A27" s="14">
        <v>40</v>
      </c>
      <c r="B27" s="14">
        <v>15</v>
      </c>
      <c r="C27" s="15">
        <f>1/8</f>
        <v>0.125</v>
      </c>
      <c r="D27" s="9">
        <v>160</v>
      </c>
      <c r="E27" s="9">
        <v>130</v>
      </c>
      <c r="F27" s="9">
        <v>110</v>
      </c>
      <c r="G27" s="9">
        <v>100</v>
      </c>
    </row>
    <row r="28" spans="1:7" ht="12.75">
      <c r="A28" s="14">
        <v>45</v>
      </c>
      <c r="B28" s="14">
        <v>19</v>
      </c>
      <c r="C28" s="15">
        <f>1/10</f>
        <v>0.1</v>
      </c>
      <c r="D28" s="9">
        <v>195</v>
      </c>
      <c r="E28" s="9">
        <v>160</v>
      </c>
      <c r="F28" s="9">
        <v>135</v>
      </c>
      <c r="G28" s="9">
        <v>130</v>
      </c>
    </row>
    <row r="29" spans="1:7" ht="12.75">
      <c r="A29" s="14">
        <v>50</v>
      </c>
      <c r="B29" s="14">
        <v>19</v>
      </c>
      <c r="C29" s="15">
        <f>1/11</f>
        <v>0.09090909090909091</v>
      </c>
      <c r="D29" s="9">
        <v>230</v>
      </c>
      <c r="E29" s="9">
        <v>190</v>
      </c>
      <c r="F29" s="9">
        <v>160</v>
      </c>
      <c r="G29" s="9">
        <v>150</v>
      </c>
    </row>
    <row r="30" spans="1:7" ht="12.75">
      <c r="A30" s="14">
        <v>55</v>
      </c>
      <c r="B30" s="14">
        <v>23</v>
      </c>
      <c r="C30" s="15">
        <f>1/12</f>
        <v>0.08333333333333333</v>
      </c>
      <c r="D30" s="9">
        <v>265</v>
      </c>
      <c r="E30" s="9">
        <v>220</v>
      </c>
      <c r="F30" s="9">
        <v>185</v>
      </c>
      <c r="G30" s="9">
        <v>175</v>
      </c>
    </row>
    <row r="31" spans="1:7" ht="12.75" customHeight="1">
      <c r="A31" s="14">
        <v>60</v>
      </c>
      <c r="B31" s="14">
        <v>30</v>
      </c>
      <c r="C31" s="15">
        <f>1/14</f>
        <v>0.07142857142857142</v>
      </c>
      <c r="D31" s="9">
        <v>300</v>
      </c>
      <c r="E31" s="9">
        <v>250</v>
      </c>
      <c r="F31" s="9">
        <v>210</v>
      </c>
      <c r="G31" s="9">
        <v>200</v>
      </c>
    </row>
    <row r="32" spans="1:7" ht="12.75">
      <c r="A32" s="14">
        <v>65</v>
      </c>
      <c r="B32" s="14">
        <v>30</v>
      </c>
      <c r="C32" s="15">
        <f>1/14</f>
        <v>0.07142857142857142</v>
      </c>
      <c r="D32" s="9">
        <v>330</v>
      </c>
      <c r="E32" s="9">
        <v>290</v>
      </c>
      <c r="F32" s="9">
        <v>250</v>
      </c>
      <c r="G32" s="9">
        <v>225</v>
      </c>
    </row>
    <row r="33" spans="1:7" ht="12.75">
      <c r="A33" s="14">
        <v>70</v>
      </c>
      <c r="B33" s="14">
        <v>30</v>
      </c>
      <c r="C33" s="15">
        <f>1/15</f>
        <v>0.06666666666666667</v>
      </c>
      <c r="D33" s="9">
        <v>360</v>
      </c>
      <c r="E33" s="9">
        <v>330</v>
      </c>
      <c r="F33" s="9">
        <v>290</v>
      </c>
      <c r="G33" s="9">
        <v>250</v>
      </c>
    </row>
    <row r="34" spans="1:7" ht="12.75">
      <c r="A34" s="14">
        <v>75</v>
      </c>
      <c r="B34" s="14">
        <v>30</v>
      </c>
      <c r="C34" s="15">
        <f>1/15</f>
        <v>0.06666666666666667</v>
      </c>
      <c r="D34" s="24">
        <v>415</v>
      </c>
      <c r="E34" s="24">
        <v>380</v>
      </c>
      <c r="F34" s="24">
        <v>335</v>
      </c>
      <c r="G34" s="24">
        <v>290</v>
      </c>
    </row>
  </sheetData>
  <sheetProtection/>
  <mergeCells count="19">
    <mergeCell ref="B18:G18"/>
    <mergeCell ref="B19:G19"/>
    <mergeCell ref="B20:G20"/>
    <mergeCell ref="A23:C23"/>
    <mergeCell ref="D23:G23"/>
    <mergeCell ref="D6:F6"/>
    <mergeCell ref="A11:G11"/>
    <mergeCell ref="B12:G12"/>
    <mergeCell ref="B13:G13"/>
    <mergeCell ref="B14:G14"/>
    <mergeCell ref="B15:G15"/>
    <mergeCell ref="B16:G16"/>
    <mergeCell ref="B17:G17"/>
    <mergeCell ref="A1:B1"/>
    <mergeCell ref="D1:G1"/>
    <mergeCell ref="D2:F2"/>
    <mergeCell ref="D3:F3"/>
    <mergeCell ref="D4:F4"/>
    <mergeCell ref="D5:F5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35"/>
  <sheetViews>
    <sheetView showGridLines="0" tabSelected="1" zoomScalePageLayoutView="0" workbookViewId="0" topLeftCell="A1">
      <selection activeCell="L26" sqref="L26"/>
    </sheetView>
  </sheetViews>
  <sheetFormatPr defaultColWidth="9.140625" defaultRowHeight="12.75"/>
  <cols>
    <col min="1" max="1" width="11.421875" style="2" customWidth="1"/>
    <col min="2" max="2" width="9.57421875" style="0" customWidth="1"/>
    <col min="3" max="3" width="10.57421875" style="1" bestFit="1" customWidth="1"/>
    <col min="8" max="8" width="6.7109375" style="0" customWidth="1"/>
    <col min="9" max="9" width="6.140625" style="0" customWidth="1"/>
    <col min="14" max="14" width="11.00390625" style="0" customWidth="1"/>
  </cols>
  <sheetData>
    <row r="1" spans="1:14" ht="20.25" customHeight="1">
      <c r="A1" s="29" t="s">
        <v>29</v>
      </c>
      <c r="B1" s="29"/>
      <c r="C1" s="29"/>
      <c r="D1" s="29" t="s">
        <v>30</v>
      </c>
      <c r="E1" s="29"/>
      <c r="F1" s="29"/>
      <c r="G1" s="29"/>
      <c r="H1" s="16"/>
      <c r="I1" s="3"/>
      <c r="J1" s="3"/>
      <c r="K1" s="3"/>
      <c r="L1" s="3"/>
      <c r="M1" s="3"/>
      <c r="N1" s="3"/>
    </row>
    <row r="2" spans="1:8" ht="12.75">
      <c r="A2" s="29" t="s">
        <v>34</v>
      </c>
      <c r="B2" s="29"/>
      <c r="C2" s="10">
        <v>70</v>
      </c>
      <c r="D2" s="32" t="s">
        <v>31</v>
      </c>
      <c r="E2" s="32"/>
      <c r="F2" s="32"/>
      <c r="G2" s="18">
        <f>LOOKUP(C2,A26:B34)</f>
        <v>30</v>
      </c>
      <c r="H2" s="17"/>
    </row>
    <row r="3" spans="1:8" ht="12.75">
      <c r="A3" s="29" t="s">
        <v>35</v>
      </c>
      <c r="B3" s="29"/>
      <c r="C3" s="10">
        <v>20000</v>
      </c>
      <c r="D3" s="32" t="s">
        <v>32</v>
      </c>
      <c r="E3" s="32"/>
      <c r="F3" s="32"/>
      <c r="G3" s="19">
        <f>IF(O12=1,LOOKUP(C2,A26:C34),0)</f>
        <v>0.06666666666666667</v>
      </c>
      <c r="H3" s="16"/>
    </row>
    <row r="4" spans="1:8" ht="12.75">
      <c r="A4" s="29" t="s">
        <v>14</v>
      </c>
      <c r="B4" s="29"/>
      <c r="C4" s="10">
        <v>30</v>
      </c>
      <c r="D4" s="32" t="s">
        <v>33</v>
      </c>
      <c r="E4" s="32"/>
      <c r="F4" s="32"/>
      <c r="G4" s="18">
        <f>VLOOKUP(C2,A26:G34,IF(C3&gt;10000,4,IF(AND(C3&lt;10000,C3&gt;5000),5,(IF(AND(C3&lt;5000,C3&gt;1000),6,7)))))</f>
        <v>360</v>
      </c>
      <c r="H4" s="16"/>
    </row>
    <row r="5" spans="1:8" ht="12.75">
      <c r="A5" s="29" t="s">
        <v>15</v>
      </c>
      <c r="B5" s="29"/>
      <c r="C5" s="11">
        <v>12</v>
      </c>
      <c r="D5" s="26" t="s">
        <v>36</v>
      </c>
      <c r="E5" s="26"/>
      <c r="F5" s="26"/>
      <c r="G5" s="22">
        <f>(C4+(G3*C6)-C5)/(G3+(C4/G4))</f>
        <v>125.55555555555556</v>
      </c>
      <c r="H5" s="16"/>
    </row>
    <row r="6" spans="1:8" ht="25.5" customHeight="1">
      <c r="A6" s="29" t="s">
        <v>16</v>
      </c>
      <c r="B6" s="29"/>
      <c r="C6" s="11">
        <v>12.5</v>
      </c>
      <c r="D6" s="28" t="s">
        <v>37</v>
      </c>
      <c r="E6" s="28"/>
      <c r="F6" s="28"/>
      <c r="G6" s="23">
        <f>C4-(G5*C4/G4)</f>
        <v>19.537037037037038</v>
      </c>
      <c r="H6" s="16"/>
    </row>
    <row r="7" spans="1:8" ht="25.5" customHeight="1">
      <c r="A7" s="30" t="s">
        <v>51</v>
      </c>
      <c r="B7" s="29"/>
      <c r="C7" s="10">
        <v>15</v>
      </c>
      <c r="D7" s="35"/>
      <c r="E7" s="35"/>
      <c r="F7" s="35"/>
      <c r="G7" s="36"/>
      <c r="H7" s="16"/>
    </row>
    <row r="8" ht="12.75">
      <c r="H8" s="16"/>
    </row>
    <row r="9" ht="12.75">
      <c r="H9" s="16"/>
    </row>
    <row r="10" ht="12.75">
      <c r="H10" s="16"/>
    </row>
    <row r="11" ht="12.75">
      <c r="H11" s="16"/>
    </row>
    <row r="12" spans="1:15" ht="12.75">
      <c r="A12" s="30" t="s">
        <v>1</v>
      </c>
      <c r="B12" s="30"/>
      <c r="C12" s="30"/>
      <c r="D12" s="30"/>
      <c r="E12" s="30"/>
      <c r="F12" s="30"/>
      <c r="H12" s="16"/>
      <c r="O12" s="8">
        <v>1</v>
      </c>
    </row>
    <row r="13" spans="1:14" ht="12.75">
      <c r="A13" s="4" t="s">
        <v>2</v>
      </c>
      <c r="B13" s="27" t="s">
        <v>3</v>
      </c>
      <c r="C13" s="27"/>
      <c r="D13" s="27"/>
      <c r="E13" s="27"/>
      <c r="F13" s="27"/>
      <c r="I13" s="6"/>
      <c r="J13" s="7"/>
      <c r="K13" s="7"/>
      <c r="L13" s="7"/>
      <c r="M13" s="7"/>
      <c r="N13" s="7"/>
    </row>
    <row r="14" spans="1:6" ht="12.75">
      <c r="A14" s="4" t="s">
        <v>4</v>
      </c>
      <c r="B14" s="27" t="s">
        <v>5</v>
      </c>
      <c r="C14" s="27"/>
      <c r="D14" s="27"/>
      <c r="E14" s="27"/>
      <c r="F14" s="27"/>
    </row>
    <row r="15" spans="1:6" ht="12.75">
      <c r="A15" s="4" t="s">
        <v>6</v>
      </c>
      <c r="B15" s="27" t="s">
        <v>7</v>
      </c>
      <c r="C15" s="27"/>
      <c r="D15" s="27"/>
      <c r="E15" s="27"/>
      <c r="F15" s="27"/>
    </row>
    <row r="16" spans="1:6" ht="12.75">
      <c r="A16" s="4" t="s">
        <v>8</v>
      </c>
      <c r="B16" s="27" t="s">
        <v>9</v>
      </c>
      <c r="C16" s="27"/>
      <c r="D16" s="27"/>
      <c r="E16" s="27"/>
      <c r="F16" s="27"/>
    </row>
    <row r="17" spans="1:6" ht="12.75">
      <c r="A17" s="4" t="s">
        <v>10</v>
      </c>
      <c r="B17" s="27" t="s">
        <v>11</v>
      </c>
      <c r="C17" s="27"/>
      <c r="D17" s="27"/>
      <c r="E17" s="27"/>
      <c r="F17" s="27"/>
    </row>
    <row r="18" spans="1:6" ht="12.75">
      <c r="A18" s="4" t="s">
        <v>12</v>
      </c>
      <c r="B18" s="27" t="s">
        <v>13</v>
      </c>
      <c r="C18" s="27"/>
      <c r="D18" s="27"/>
      <c r="E18" s="27"/>
      <c r="F18" s="27"/>
    </row>
    <row r="19" spans="1:6" ht="12.75">
      <c r="A19" s="5" t="s">
        <v>19</v>
      </c>
      <c r="B19" s="27" t="s">
        <v>18</v>
      </c>
      <c r="C19" s="27"/>
      <c r="D19" s="27"/>
      <c r="E19" s="27"/>
      <c r="F19" s="27"/>
    </row>
    <row r="20" spans="1:6" ht="12.75">
      <c r="A20" s="5" t="s">
        <v>21</v>
      </c>
      <c r="B20" s="27" t="s">
        <v>22</v>
      </c>
      <c r="C20" s="27"/>
      <c r="D20" s="27"/>
      <c r="E20" s="27"/>
      <c r="F20" s="27"/>
    </row>
    <row r="21" spans="1:6" ht="12.75">
      <c r="A21" s="5" t="s">
        <v>24</v>
      </c>
      <c r="B21" s="27" t="s">
        <v>54</v>
      </c>
      <c r="C21" s="27"/>
      <c r="D21" s="27"/>
      <c r="E21" s="27"/>
      <c r="F21" s="27"/>
    </row>
    <row r="22" spans="1:6" ht="12.75">
      <c r="A22" s="5" t="s">
        <v>53</v>
      </c>
      <c r="B22" s="27" t="s">
        <v>55</v>
      </c>
      <c r="C22" s="27"/>
      <c r="D22" s="27"/>
      <c r="E22" s="27"/>
      <c r="F22" s="27"/>
    </row>
    <row r="24" spans="1:7" ht="15.75">
      <c r="A24" s="31"/>
      <c r="B24" s="31"/>
      <c r="C24" s="31"/>
      <c r="D24" s="29" t="s">
        <v>0</v>
      </c>
      <c r="E24" s="29"/>
      <c r="F24" s="29"/>
      <c r="G24" s="29"/>
    </row>
    <row r="25" spans="1:7" ht="38.25">
      <c r="A25" s="12" t="s">
        <v>27</v>
      </c>
      <c r="B25" s="12" t="s">
        <v>23</v>
      </c>
      <c r="C25" s="12" t="s">
        <v>26</v>
      </c>
      <c r="D25" s="25" t="s">
        <v>46</v>
      </c>
      <c r="E25" s="25" t="s">
        <v>47</v>
      </c>
      <c r="F25" s="25" t="s">
        <v>48</v>
      </c>
      <c r="G25" s="25" t="s">
        <v>49</v>
      </c>
    </row>
    <row r="26" spans="1:7" ht="12.75">
      <c r="A26" s="14">
        <v>30</v>
      </c>
      <c r="B26" s="14">
        <v>15</v>
      </c>
      <c r="C26" s="15">
        <f>1/C7</f>
        <v>0.06666666666666667</v>
      </c>
      <c r="D26" s="24">
        <v>110</v>
      </c>
      <c r="E26" s="24">
        <v>90</v>
      </c>
      <c r="F26" s="24">
        <v>80</v>
      </c>
      <c r="G26" s="24">
        <v>70</v>
      </c>
    </row>
    <row r="27" spans="1:7" ht="12.75">
      <c r="A27" s="14">
        <v>35</v>
      </c>
      <c r="B27" s="14">
        <v>15</v>
      </c>
      <c r="C27" s="15">
        <f>1/C7</f>
        <v>0.06666666666666667</v>
      </c>
      <c r="D27" s="24">
        <v>135</v>
      </c>
      <c r="E27" s="24">
        <v>110</v>
      </c>
      <c r="F27" s="24">
        <v>95</v>
      </c>
      <c r="G27" s="24">
        <v>85</v>
      </c>
    </row>
    <row r="28" spans="1:7" ht="12.75">
      <c r="A28" s="14">
        <v>40</v>
      </c>
      <c r="B28" s="14">
        <v>15</v>
      </c>
      <c r="C28" s="15">
        <f>1/C7</f>
        <v>0.06666666666666667</v>
      </c>
      <c r="D28" s="24">
        <v>160</v>
      </c>
      <c r="E28" s="24">
        <v>130</v>
      </c>
      <c r="F28" s="24">
        <v>110</v>
      </c>
      <c r="G28" s="24">
        <v>100</v>
      </c>
    </row>
    <row r="29" spans="1:7" ht="12.75">
      <c r="A29" s="14">
        <v>45</v>
      </c>
      <c r="B29" s="14">
        <v>19</v>
      </c>
      <c r="C29" s="15">
        <f>1/C7</f>
        <v>0.06666666666666667</v>
      </c>
      <c r="D29" s="24">
        <v>195</v>
      </c>
      <c r="E29" s="24">
        <v>160</v>
      </c>
      <c r="F29" s="24">
        <v>135</v>
      </c>
      <c r="G29" s="24">
        <v>130</v>
      </c>
    </row>
    <row r="30" spans="1:7" ht="12.75">
      <c r="A30" s="14">
        <v>50</v>
      </c>
      <c r="B30" s="14">
        <v>19</v>
      </c>
      <c r="C30" s="15">
        <f>1/C7</f>
        <v>0.06666666666666667</v>
      </c>
      <c r="D30" s="24">
        <v>230</v>
      </c>
      <c r="E30" s="24">
        <v>190</v>
      </c>
      <c r="F30" s="24">
        <v>160</v>
      </c>
      <c r="G30" s="24">
        <v>150</v>
      </c>
    </row>
    <row r="31" spans="1:7" ht="12.75">
      <c r="A31" s="14">
        <v>55</v>
      </c>
      <c r="B31" s="14">
        <v>23</v>
      </c>
      <c r="C31" s="15">
        <f>1/C7</f>
        <v>0.06666666666666667</v>
      </c>
      <c r="D31" s="24">
        <v>265</v>
      </c>
      <c r="E31" s="24">
        <v>220</v>
      </c>
      <c r="F31" s="24">
        <v>185</v>
      </c>
      <c r="G31" s="24">
        <v>175</v>
      </c>
    </row>
    <row r="32" spans="1:7" ht="15" customHeight="1">
      <c r="A32" s="14">
        <v>60</v>
      </c>
      <c r="B32" s="14">
        <v>30</v>
      </c>
      <c r="C32" s="15">
        <f>1/C7</f>
        <v>0.06666666666666667</v>
      </c>
      <c r="D32" s="24">
        <v>300</v>
      </c>
      <c r="E32" s="24">
        <v>250</v>
      </c>
      <c r="F32" s="24">
        <v>210</v>
      </c>
      <c r="G32" s="24">
        <v>200</v>
      </c>
    </row>
    <row r="33" spans="1:7" ht="12.75">
      <c r="A33" s="14">
        <v>65</v>
      </c>
      <c r="B33" s="14">
        <v>30</v>
      </c>
      <c r="C33" s="15">
        <f>1/C7</f>
        <v>0.06666666666666667</v>
      </c>
      <c r="D33" s="24">
        <v>330</v>
      </c>
      <c r="E33" s="24">
        <v>290</v>
      </c>
      <c r="F33" s="24">
        <v>250</v>
      </c>
      <c r="G33" s="24">
        <v>225</v>
      </c>
    </row>
    <row r="34" spans="1:7" ht="12.75">
      <c r="A34" s="14">
        <v>70</v>
      </c>
      <c r="B34" s="14">
        <v>30</v>
      </c>
      <c r="C34" s="15">
        <f>1/C7</f>
        <v>0.06666666666666667</v>
      </c>
      <c r="D34" s="24">
        <v>360</v>
      </c>
      <c r="E34" s="24">
        <v>330</v>
      </c>
      <c r="F34" s="24">
        <v>290</v>
      </c>
      <c r="G34" s="24">
        <v>250</v>
      </c>
    </row>
    <row r="35" spans="1:7" ht="12.75">
      <c r="A35" s="14">
        <v>75</v>
      </c>
      <c r="B35" s="14">
        <v>30</v>
      </c>
      <c r="C35" s="15">
        <f>1/C7</f>
        <v>0.06666666666666667</v>
      </c>
      <c r="D35" s="24">
        <v>415</v>
      </c>
      <c r="E35" s="24">
        <v>380</v>
      </c>
      <c r="F35" s="24">
        <v>335</v>
      </c>
      <c r="G35" s="24">
        <v>290</v>
      </c>
    </row>
  </sheetData>
  <sheetProtection/>
  <mergeCells count="26">
    <mergeCell ref="A7:B7"/>
    <mergeCell ref="B22:F22"/>
    <mergeCell ref="B18:F18"/>
    <mergeCell ref="B19:F19"/>
    <mergeCell ref="B20:F20"/>
    <mergeCell ref="B21:F21"/>
    <mergeCell ref="A24:C24"/>
    <mergeCell ref="D24:G24"/>
    <mergeCell ref="A12:F12"/>
    <mergeCell ref="B13:F13"/>
    <mergeCell ref="B14:F14"/>
    <mergeCell ref="B15:F15"/>
    <mergeCell ref="B16:F16"/>
    <mergeCell ref="B17:F17"/>
    <mergeCell ref="A4:B4"/>
    <mergeCell ref="D4:F4"/>
    <mergeCell ref="A5:B5"/>
    <mergeCell ref="D5:F5"/>
    <mergeCell ref="A6:B6"/>
    <mergeCell ref="D6:F6"/>
    <mergeCell ref="A1:C1"/>
    <mergeCell ref="D1:G1"/>
    <mergeCell ref="A2:B2"/>
    <mergeCell ref="D2:F2"/>
    <mergeCell ref="A3:B3"/>
    <mergeCell ref="D3:F3"/>
  </mergeCells>
  <printOptions/>
  <pageMargins left="0.7" right="0.7" top="0.75" bottom="0.75" header="0.3" footer="0.3"/>
  <pageSetup horizontalDpi="600" verticalDpi="600" orientation="landscape" paperSize="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5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6.28125" style="2" customWidth="1"/>
    <col min="2" max="2" width="9.57421875" style="0" customWidth="1"/>
    <col min="3" max="3" width="10.57421875" style="1" bestFit="1" customWidth="1"/>
    <col min="8" max="8" width="6.7109375" style="0" customWidth="1"/>
    <col min="9" max="9" width="6.140625" style="0" customWidth="1"/>
    <col min="14" max="14" width="11.00390625" style="0" customWidth="1"/>
  </cols>
  <sheetData>
    <row r="1" spans="1:14" ht="20.25" customHeight="1">
      <c r="A1" s="29" t="s">
        <v>29</v>
      </c>
      <c r="B1" s="29"/>
      <c r="D1" s="29" t="s">
        <v>30</v>
      </c>
      <c r="E1" s="29"/>
      <c r="F1" s="29"/>
      <c r="G1" s="29"/>
      <c r="H1" s="16"/>
      <c r="I1" s="3"/>
      <c r="J1" s="3"/>
      <c r="K1" s="3"/>
      <c r="L1" s="3"/>
      <c r="M1" s="3"/>
      <c r="N1" s="3"/>
    </row>
    <row r="2" spans="1:8" ht="12.75">
      <c r="A2" s="24" t="s">
        <v>20</v>
      </c>
      <c r="B2" s="10">
        <v>65</v>
      </c>
      <c r="D2" s="29" t="s">
        <v>31</v>
      </c>
      <c r="E2" s="29"/>
      <c r="F2" s="29"/>
      <c r="G2" s="18">
        <f>IF(OR(B2=0,B2="")," ",LOOKUP(B2,A26:B34))</f>
        <v>30</v>
      </c>
      <c r="H2" s="17"/>
    </row>
    <row r="3" spans="1:8" ht="12.75">
      <c r="A3" s="24" t="s">
        <v>17</v>
      </c>
      <c r="B3" s="10">
        <v>10001</v>
      </c>
      <c r="D3" s="29" t="s">
        <v>32</v>
      </c>
      <c r="E3" s="29"/>
      <c r="F3" s="29"/>
      <c r="G3" s="19">
        <f>IF(O12=1,LOOKUP(B2,A26:C34),0)</f>
        <v>0</v>
      </c>
      <c r="H3" s="16"/>
    </row>
    <row r="4" spans="1:8" ht="12.75">
      <c r="A4" s="24" t="s">
        <v>14</v>
      </c>
      <c r="B4" s="10">
        <v>30</v>
      </c>
      <c r="D4" s="29" t="s">
        <v>33</v>
      </c>
      <c r="E4" s="29"/>
      <c r="F4" s="29"/>
      <c r="G4" s="18">
        <f>VLOOKUP(B2,A26:G34,IF(B3&gt;10000,4,IF(AND(B3&lt;10000,B3&gt;5000),5,(IF(AND(B3&lt;5000,B3&gt;1000),6,7)))))</f>
        <v>330</v>
      </c>
      <c r="H4" s="16"/>
    </row>
    <row r="5" spans="1:8" ht="12.75">
      <c r="A5" s="24" t="s">
        <v>15</v>
      </c>
      <c r="B5" s="11">
        <v>12</v>
      </c>
      <c r="D5" s="33" t="s">
        <v>28</v>
      </c>
      <c r="E5" s="33"/>
      <c r="F5" s="33"/>
      <c r="G5" s="20">
        <f>(B4+(G3*B6)-B5)/(G3+(B4/G4))</f>
        <v>198</v>
      </c>
      <c r="H5" s="16"/>
    </row>
    <row r="6" spans="1:8" ht="25.5" customHeight="1">
      <c r="A6" s="24" t="s">
        <v>16</v>
      </c>
      <c r="B6" s="10">
        <v>0</v>
      </c>
      <c r="D6" s="34" t="s">
        <v>45</v>
      </c>
      <c r="E6" s="34"/>
      <c r="F6" s="34"/>
      <c r="G6" s="21">
        <f>B4-(G5*B4/G4)</f>
        <v>12</v>
      </c>
      <c r="H6" s="16"/>
    </row>
    <row r="7" spans="1:8" ht="25.5" customHeight="1">
      <c r="A7" s="25" t="s">
        <v>52</v>
      </c>
      <c r="B7" s="10">
        <v>10</v>
      </c>
      <c r="D7" s="37"/>
      <c r="E7" s="37"/>
      <c r="F7" s="37"/>
      <c r="G7" s="38"/>
      <c r="H7" s="16"/>
    </row>
    <row r="8" ht="12.75">
      <c r="H8" s="16"/>
    </row>
    <row r="9" ht="12.75">
      <c r="H9" s="16"/>
    </row>
    <row r="10" ht="12.75">
      <c r="H10" s="16"/>
    </row>
    <row r="11" ht="12.75">
      <c r="H11" s="16"/>
    </row>
    <row r="12" spans="1:15" ht="12.75">
      <c r="A12" s="30" t="s">
        <v>1</v>
      </c>
      <c r="B12" s="30"/>
      <c r="C12" s="30"/>
      <c r="D12" s="30"/>
      <c r="E12" s="30"/>
      <c r="F12" s="30"/>
      <c r="G12" s="30"/>
      <c r="H12" s="16"/>
      <c r="O12" s="8">
        <v>2</v>
      </c>
    </row>
    <row r="13" spans="1:14" ht="12.75">
      <c r="A13" s="4" t="s">
        <v>2</v>
      </c>
      <c r="B13" s="27" t="s">
        <v>3</v>
      </c>
      <c r="C13" s="27"/>
      <c r="D13" s="27"/>
      <c r="E13" s="27"/>
      <c r="F13" s="27"/>
      <c r="G13" s="27"/>
      <c r="I13" s="6"/>
      <c r="J13" s="7"/>
      <c r="K13" s="7"/>
      <c r="L13" s="7"/>
      <c r="M13" s="7"/>
      <c r="N13" s="7"/>
    </row>
    <row r="14" spans="1:7" ht="12.75">
      <c r="A14" s="4" t="s">
        <v>4</v>
      </c>
      <c r="B14" s="27" t="s">
        <v>5</v>
      </c>
      <c r="C14" s="27"/>
      <c r="D14" s="27"/>
      <c r="E14" s="27"/>
      <c r="F14" s="27"/>
      <c r="G14" s="27"/>
    </row>
    <row r="15" spans="1:7" ht="12.75">
      <c r="A15" s="4" t="s">
        <v>6</v>
      </c>
      <c r="B15" s="27" t="s">
        <v>43</v>
      </c>
      <c r="C15" s="27"/>
      <c r="D15" s="27"/>
      <c r="E15" s="27"/>
      <c r="F15" s="27"/>
      <c r="G15" s="27"/>
    </row>
    <row r="16" spans="1:7" ht="12.75">
      <c r="A16" s="4" t="s">
        <v>8</v>
      </c>
      <c r="B16" s="27" t="s">
        <v>42</v>
      </c>
      <c r="C16" s="27"/>
      <c r="D16" s="27"/>
      <c r="E16" s="27"/>
      <c r="F16" s="27"/>
      <c r="G16" s="27"/>
    </row>
    <row r="17" spans="1:7" ht="12.75">
      <c r="A17" s="4" t="s">
        <v>10</v>
      </c>
      <c r="B17" s="27" t="s">
        <v>41</v>
      </c>
      <c r="C17" s="27"/>
      <c r="D17" s="27"/>
      <c r="E17" s="27"/>
      <c r="F17" s="27"/>
      <c r="G17" s="27"/>
    </row>
    <row r="18" spans="1:7" ht="12.75">
      <c r="A18" s="4" t="s">
        <v>12</v>
      </c>
      <c r="B18" s="27" t="s">
        <v>44</v>
      </c>
      <c r="C18" s="27"/>
      <c r="D18" s="27"/>
      <c r="E18" s="27"/>
      <c r="F18" s="27"/>
      <c r="G18" s="27"/>
    </row>
    <row r="19" spans="1:7" ht="12.75">
      <c r="A19" s="5" t="s">
        <v>19</v>
      </c>
      <c r="B19" s="27" t="s">
        <v>18</v>
      </c>
      <c r="C19" s="27"/>
      <c r="D19" s="27"/>
      <c r="E19" s="27"/>
      <c r="F19" s="27"/>
      <c r="G19" s="27"/>
    </row>
    <row r="20" spans="1:7" ht="12.75">
      <c r="A20" s="5" t="s">
        <v>21</v>
      </c>
      <c r="B20" s="27" t="s">
        <v>22</v>
      </c>
      <c r="C20" s="27"/>
      <c r="D20" s="27"/>
      <c r="E20" s="27"/>
      <c r="F20" s="27"/>
      <c r="G20" s="27"/>
    </row>
    <row r="21" spans="1:7" ht="12.75">
      <c r="A21" s="5" t="s">
        <v>24</v>
      </c>
      <c r="B21" s="27" t="s">
        <v>25</v>
      </c>
      <c r="C21" s="27"/>
      <c r="D21" s="27"/>
      <c r="E21" s="27"/>
      <c r="F21" s="27"/>
      <c r="G21" s="27"/>
    </row>
    <row r="22" spans="1:7" ht="12.75">
      <c r="A22" s="5" t="s">
        <v>53</v>
      </c>
      <c r="B22" s="27" t="s">
        <v>55</v>
      </c>
      <c r="C22" s="27"/>
      <c r="D22" s="27"/>
      <c r="E22" s="27"/>
      <c r="F22" s="27"/>
      <c r="G22" s="27"/>
    </row>
    <row r="24" spans="1:7" ht="15.75">
      <c r="A24" s="31"/>
      <c r="B24" s="31"/>
      <c r="C24" s="31"/>
      <c r="D24" s="29" t="s">
        <v>0</v>
      </c>
      <c r="E24" s="29"/>
      <c r="F24" s="29"/>
      <c r="G24" s="29"/>
    </row>
    <row r="25" spans="1:7" ht="38.25">
      <c r="A25" s="12" t="s">
        <v>39</v>
      </c>
      <c r="B25" s="12" t="s">
        <v>38</v>
      </c>
      <c r="C25" s="12" t="s">
        <v>40</v>
      </c>
      <c r="D25" s="25" t="s">
        <v>46</v>
      </c>
      <c r="E25" s="25" t="s">
        <v>47</v>
      </c>
      <c r="F25" s="25" t="s">
        <v>48</v>
      </c>
      <c r="G25" s="25" t="s">
        <v>50</v>
      </c>
    </row>
    <row r="26" spans="1:7" ht="12.75">
      <c r="A26" s="14">
        <v>30</v>
      </c>
      <c r="B26" s="14">
        <v>15</v>
      </c>
      <c r="C26" s="15">
        <f>1/B7</f>
        <v>0.1</v>
      </c>
      <c r="D26" s="24">
        <v>110</v>
      </c>
      <c r="E26" s="24">
        <v>90</v>
      </c>
      <c r="F26" s="24">
        <v>80</v>
      </c>
      <c r="G26" s="24">
        <v>70</v>
      </c>
    </row>
    <row r="27" spans="1:7" ht="12.75">
      <c r="A27" s="14">
        <v>35</v>
      </c>
      <c r="B27" s="14">
        <v>15</v>
      </c>
      <c r="C27" s="15">
        <f>1/B7</f>
        <v>0.1</v>
      </c>
      <c r="D27" s="24">
        <v>135</v>
      </c>
      <c r="E27" s="24">
        <v>110</v>
      </c>
      <c r="F27" s="24">
        <v>95</v>
      </c>
      <c r="G27" s="24">
        <v>85</v>
      </c>
    </row>
    <row r="28" spans="1:7" ht="12.75">
      <c r="A28" s="14">
        <v>40</v>
      </c>
      <c r="B28" s="14">
        <v>15</v>
      </c>
      <c r="C28" s="15">
        <f>1/B7</f>
        <v>0.1</v>
      </c>
      <c r="D28" s="24">
        <v>160</v>
      </c>
      <c r="E28" s="24">
        <v>130</v>
      </c>
      <c r="F28" s="24">
        <v>110</v>
      </c>
      <c r="G28" s="24">
        <v>100</v>
      </c>
    </row>
    <row r="29" spans="1:7" ht="12.75">
      <c r="A29" s="14">
        <v>45</v>
      </c>
      <c r="B29" s="14">
        <v>19</v>
      </c>
      <c r="C29" s="15">
        <f>1/B7</f>
        <v>0.1</v>
      </c>
      <c r="D29" s="24">
        <v>195</v>
      </c>
      <c r="E29" s="24">
        <v>160</v>
      </c>
      <c r="F29" s="24">
        <v>135</v>
      </c>
      <c r="G29" s="24">
        <v>130</v>
      </c>
    </row>
    <row r="30" spans="1:7" ht="12.75">
      <c r="A30" s="14">
        <v>50</v>
      </c>
      <c r="B30" s="14">
        <v>19</v>
      </c>
      <c r="C30" s="15">
        <f>1/B7</f>
        <v>0.1</v>
      </c>
      <c r="D30" s="24">
        <v>230</v>
      </c>
      <c r="E30" s="24">
        <v>190</v>
      </c>
      <c r="F30" s="24">
        <v>160</v>
      </c>
      <c r="G30" s="24">
        <v>150</v>
      </c>
    </row>
    <row r="31" spans="1:7" ht="12.75">
      <c r="A31" s="14">
        <v>55</v>
      </c>
      <c r="B31" s="14">
        <v>23</v>
      </c>
      <c r="C31" s="15">
        <f>1/B7</f>
        <v>0.1</v>
      </c>
      <c r="D31" s="24">
        <v>265</v>
      </c>
      <c r="E31" s="24">
        <v>220</v>
      </c>
      <c r="F31" s="24">
        <v>185</v>
      </c>
      <c r="G31" s="24">
        <v>175</v>
      </c>
    </row>
    <row r="32" spans="1:7" ht="12.75" customHeight="1">
      <c r="A32" s="14">
        <v>60</v>
      </c>
      <c r="B32" s="14">
        <v>30</v>
      </c>
      <c r="C32" s="15">
        <f>1/B7</f>
        <v>0.1</v>
      </c>
      <c r="D32" s="24">
        <v>300</v>
      </c>
      <c r="E32" s="24">
        <v>250</v>
      </c>
      <c r="F32" s="24">
        <v>210</v>
      </c>
      <c r="G32" s="24">
        <v>200</v>
      </c>
    </row>
    <row r="33" spans="1:7" ht="12.75">
      <c r="A33" s="14">
        <v>65</v>
      </c>
      <c r="B33" s="14">
        <v>30</v>
      </c>
      <c r="C33" s="15">
        <f>1/B7</f>
        <v>0.1</v>
      </c>
      <c r="D33" s="24">
        <v>330</v>
      </c>
      <c r="E33" s="24">
        <v>290</v>
      </c>
      <c r="F33" s="24">
        <v>250</v>
      </c>
      <c r="G33" s="24">
        <v>225</v>
      </c>
    </row>
    <row r="34" spans="1:7" ht="12.75">
      <c r="A34" s="14">
        <v>70</v>
      </c>
      <c r="B34" s="14">
        <v>30</v>
      </c>
      <c r="C34" s="15">
        <f>1/B7</f>
        <v>0.1</v>
      </c>
      <c r="D34" s="24">
        <v>360</v>
      </c>
      <c r="E34" s="24">
        <v>330</v>
      </c>
      <c r="F34" s="24">
        <v>290</v>
      </c>
      <c r="G34" s="24">
        <v>250</v>
      </c>
    </row>
    <row r="35" spans="1:7" ht="12.75">
      <c r="A35" s="14">
        <v>75</v>
      </c>
      <c r="B35" s="14">
        <v>30</v>
      </c>
      <c r="C35" s="15">
        <f>1/B7</f>
        <v>0.1</v>
      </c>
      <c r="D35" s="24">
        <v>415</v>
      </c>
      <c r="E35" s="24">
        <v>380</v>
      </c>
      <c r="F35" s="24">
        <v>335</v>
      </c>
      <c r="G35" s="24">
        <v>290</v>
      </c>
    </row>
  </sheetData>
  <sheetProtection/>
  <mergeCells count="20">
    <mergeCell ref="B17:G17"/>
    <mergeCell ref="B18:G18"/>
    <mergeCell ref="B19:G19"/>
    <mergeCell ref="B20:G20"/>
    <mergeCell ref="B21:G21"/>
    <mergeCell ref="A24:C24"/>
    <mergeCell ref="D24:G24"/>
    <mergeCell ref="B22:G22"/>
    <mergeCell ref="D6:F6"/>
    <mergeCell ref="A12:G12"/>
    <mergeCell ref="B13:G13"/>
    <mergeCell ref="B14:G14"/>
    <mergeCell ref="B15:G15"/>
    <mergeCell ref="B16:G16"/>
    <mergeCell ref="A1:B1"/>
    <mergeCell ref="D1:G1"/>
    <mergeCell ref="D2:F2"/>
    <mergeCell ref="D3:F3"/>
    <mergeCell ref="D4:F4"/>
    <mergeCell ref="D5:F5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33"/>
  <sheetViews>
    <sheetView showGridLines="0" zoomScalePageLayoutView="0" workbookViewId="0" topLeftCell="A1">
      <selection activeCell="U26" sqref="U26"/>
    </sheetView>
  </sheetViews>
  <sheetFormatPr defaultColWidth="9.140625" defaultRowHeight="12.75"/>
  <cols>
    <col min="1" max="1" width="11.421875" style="2" customWidth="1"/>
    <col min="2" max="2" width="9.57421875" style="0" customWidth="1"/>
    <col min="3" max="3" width="10.57421875" style="1" bestFit="1" customWidth="1"/>
    <col min="8" max="8" width="6.7109375" style="0" customWidth="1"/>
    <col min="9" max="9" width="6.140625" style="0" customWidth="1"/>
    <col min="14" max="14" width="11.00390625" style="0" customWidth="1"/>
  </cols>
  <sheetData>
    <row r="1" spans="1:14" ht="20.25" customHeight="1">
      <c r="A1" s="29" t="s">
        <v>29</v>
      </c>
      <c r="B1" s="29"/>
      <c r="C1" s="29"/>
      <c r="D1" s="29" t="s">
        <v>30</v>
      </c>
      <c r="E1" s="29"/>
      <c r="F1" s="29"/>
      <c r="G1" s="29"/>
      <c r="H1" s="16"/>
      <c r="I1" s="3"/>
      <c r="J1" s="3"/>
      <c r="K1" s="3"/>
      <c r="L1" s="3"/>
      <c r="M1" s="3"/>
      <c r="N1" s="3"/>
    </row>
    <row r="2" spans="1:8" ht="12.75">
      <c r="A2" s="29" t="s">
        <v>34</v>
      </c>
      <c r="B2" s="29"/>
      <c r="C2" s="10">
        <v>50</v>
      </c>
      <c r="D2" s="32" t="s">
        <v>31</v>
      </c>
      <c r="E2" s="32"/>
      <c r="F2" s="32"/>
      <c r="G2" s="18">
        <f>LOOKUP(C2,A24:B32)</f>
        <v>19</v>
      </c>
      <c r="H2" s="17"/>
    </row>
    <row r="3" spans="1:8" ht="12.75">
      <c r="A3" s="29" t="s">
        <v>35</v>
      </c>
      <c r="B3" s="29"/>
      <c r="C3" s="10">
        <v>800</v>
      </c>
      <c r="D3" s="32" t="s">
        <v>32</v>
      </c>
      <c r="E3" s="32"/>
      <c r="F3" s="32"/>
      <c r="G3" s="19">
        <f>IF(O11=1,LOOKUP(C2,A24:C32),0)</f>
        <v>0</v>
      </c>
      <c r="H3" s="16"/>
    </row>
    <row r="4" spans="1:8" ht="12.75">
      <c r="A4" s="29" t="s">
        <v>14</v>
      </c>
      <c r="B4" s="29"/>
      <c r="C4" s="10">
        <v>20</v>
      </c>
      <c r="D4" s="32" t="s">
        <v>33</v>
      </c>
      <c r="E4" s="32"/>
      <c r="F4" s="32"/>
      <c r="G4" s="18">
        <f>VLOOKUP(C2,A24:G32,IF(C3&gt;10000,4,IF(AND(C3&lt;10000,C3&gt;5000),5,(IF(AND(C3&lt;5000,C3&gt;1000),6,7)))))</f>
        <v>150</v>
      </c>
      <c r="H4" s="16"/>
    </row>
    <row r="5" spans="1:8" ht="12.75">
      <c r="A5" s="29" t="s">
        <v>15</v>
      </c>
      <c r="B5" s="29"/>
      <c r="C5" s="11">
        <v>4</v>
      </c>
      <c r="D5" s="26" t="s">
        <v>36</v>
      </c>
      <c r="E5" s="26"/>
      <c r="F5" s="26"/>
      <c r="G5" s="22">
        <f>(C4+(G3*C6)-C5)/(G3+(C4/G4))</f>
        <v>120</v>
      </c>
      <c r="H5" s="16"/>
    </row>
    <row r="6" spans="1:8" ht="25.5" customHeight="1">
      <c r="A6" s="29" t="s">
        <v>16</v>
      </c>
      <c r="B6" s="29"/>
      <c r="C6" s="11">
        <v>0</v>
      </c>
      <c r="D6" s="28" t="s">
        <v>37</v>
      </c>
      <c r="E6" s="28"/>
      <c r="F6" s="28"/>
      <c r="G6" s="23">
        <f>C4-(G5*C4/G4)</f>
        <v>4</v>
      </c>
      <c r="H6" s="16"/>
    </row>
    <row r="7" ht="12.75">
      <c r="H7" s="16"/>
    </row>
    <row r="8" ht="12.75">
      <c r="H8" s="16"/>
    </row>
    <row r="9" ht="12.75">
      <c r="H9" s="16"/>
    </row>
    <row r="10" ht="12.75">
      <c r="H10" s="16"/>
    </row>
    <row r="11" spans="1:15" ht="12.75">
      <c r="A11" s="30" t="s">
        <v>1</v>
      </c>
      <c r="B11" s="30"/>
      <c r="C11" s="30"/>
      <c r="D11" s="30"/>
      <c r="E11" s="30"/>
      <c r="F11" s="30"/>
      <c r="H11" s="16"/>
      <c r="O11" s="8">
        <v>2</v>
      </c>
    </row>
    <row r="12" spans="1:14" ht="12.75">
      <c r="A12" s="4" t="s">
        <v>2</v>
      </c>
      <c r="B12" s="27" t="s">
        <v>3</v>
      </c>
      <c r="C12" s="27"/>
      <c r="D12" s="27"/>
      <c r="E12" s="27"/>
      <c r="F12" s="27"/>
      <c r="I12" s="6"/>
      <c r="J12" s="7"/>
      <c r="K12" s="7"/>
      <c r="L12" s="7"/>
      <c r="M12" s="7"/>
      <c r="N12" s="7"/>
    </row>
    <row r="13" spans="1:6" ht="12.75">
      <c r="A13" s="4" t="s">
        <v>4</v>
      </c>
      <c r="B13" s="27" t="s">
        <v>5</v>
      </c>
      <c r="C13" s="27"/>
      <c r="D13" s="27"/>
      <c r="E13" s="27"/>
      <c r="F13" s="27"/>
    </row>
    <row r="14" spans="1:6" ht="12.75">
      <c r="A14" s="4" t="s">
        <v>6</v>
      </c>
      <c r="B14" s="27" t="s">
        <v>7</v>
      </c>
      <c r="C14" s="27"/>
      <c r="D14" s="27"/>
      <c r="E14" s="27"/>
      <c r="F14" s="27"/>
    </row>
    <row r="15" spans="1:6" ht="12.75">
      <c r="A15" s="4" t="s">
        <v>8</v>
      </c>
      <c r="B15" s="27" t="s">
        <v>9</v>
      </c>
      <c r="C15" s="27"/>
      <c r="D15" s="27"/>
      <c r="E15" s="27"/>
      <c r="F15" s="27"/>
    </row>
    <row r="16" spans="1:6" ht="12.75">
      <c r="A16" s="4" t="s">
        <v>10</v>
      </c>
      <c r="B16" s="27" t="s">
        <v>11</v>
      </c>
      <c r="C16" s="27"/>
      <c r="D16" s="27"/>
      <c r="E16" s="27"/>
      <c r="F16" s="27"/>
    </row>
    <row r="17" spans="1:6" ht="12.75">
      <c r="A17" s="4" t="s">
        <v>12</v>
      </c>
      <c r="B17" s="27" t="s">
        <v>13</v>
      </c>
      <c r="C17" s="27"/>
      <c r="D17" s="27"/>
      <c r="E17" s="27"/>
      <c r="F17" s="27"/>
    </row>
    <row r="18" spans="1:6" ht="12.75">
      <c r="A18" s="5" t="s">
        <v>19</v>
      </c>
      <c r="B18" s="27" t="s">
        <v>18</v>
      </c>
      <c r="C18" s="27"/>
      <c r="D18" s="27"/>
      <c r="E18" s="27"/>
      <c r="F18" s="27"/>
    </row>
    <row r="19" spans="1:6" ht="12.75">
      <c r="A19" s="5" t="s">
        <v>21</v>
      </c>
      <c r="B19" s="27" t="s">
        <v>22</v>
      </c>
      <c r="C19" s="27"/>
      <c r="D19" s="27"/>
      <c r="E19" s="27"/>
      <c r="F19" s="27"/>
    </row>
    <row r="20" spans="1:6" ht="12.75">
      <c r="A20" s="5" t="s">
        <v>24</v>
      </c>
      <c r="B20" s="27" t="s">
        <v>25</v>
      </c>
      <c r="C20" s="27"/>
      <c r="D20" s="27"/>
      <c r="E20" s="27"/>
      <c r="F20" s="27"/>
    </row>
    <row r="22" spans="1:7" ht="15.75">
      <c r="A22" s="31"/>
      <c r="B22" s="31"/>
      <c r="C22" s="31"/>
      <c r="D22" s="29" t="s">
        <v>0</v>
      </c>
      <c r="E22" s="29"/>
      <c r="F22" s="29"/>
      <c r="G22" s="29"/>
    </row>
    <row r="23" spans="1:7" ht="38.25">
      <c r="A23" s="12" t="s">
        <v>27</v>
      </c>
      <c r="B23" s="12" t="s">
        <v>23</v>
      </c>
      <c r="C23" s="12" t="s">
        <v>26</v>
      </c>
      <c r="D23" s="25" t="s">
        <v>46</v>
      </c>
      <c r="E23" s="25" t="s">
        <v>47</v>
      </c>
      <c r="F23" s="25" t="s">
        <v>48</v>
      </c>
      <c r="G23" s="25" t="s">
        <v>49</v>
      </c>
    </row>
    <row r="24" spans="1:7" ht="12.75">
      <c r="A24" s="14">
        <v>30</v>
      </c>
      <c r="B24" s="14">
        <v>15</v>
      </c>
      <c r="C24" s="15">
        <f>1/8</f>
        <v>0.125</v>
      </c>
      <c r="D24" s="24">
        <v>110</v>
      </c>
      <c r="E24" s="24">
        <v>90</v>
      </c>
      <c r="F24" s="24">
        <v>80</v>
      </c>
      <c r="G24" s="24">
        <v>70</v>
      </c>
    </row>
    <row r="25" spans="1:7" ht="12.75">
      <c r="A25" s="14">
        <v>35</v>
      </c>
      <c r="B25" s="14">
        <v>15</v>
      </c>
      <c r="C25" s="15">
        <f>1/9</f>
        <v>0.1111111111111111</v>
      </c>
      <c r="D25" s="24">
        <v>135</v>
      </c>
      <c r="E25" s="24">
        <v>110</v>
      </c>
      <c r="F25" s="24">
        <v>95</v>
      </c>
      <c r="G25" s="24">
        <v>85</v>
      </c>
    </row>
    <row r="26" spans="1:7" ht="12.75">
      <c r="A26" s="14">
        <v>40</v>
      </c>
      <c r="B26" s="14">
        <v>15</v>
      </c>
      <c r="C26" s="15">
        <f>1/10</f>
        <v>0.1</v>
      </c>
      <c r="D26" s="24">
        <v>160</v>
      </c>
      <c r="E26" s="24">
        <v>130</v>
      </c>
      <c r="F26" s="24">
        <v>110</v>
      </c>
      <c r="G26" s="24">
        <v>100</v>
      </c>
    </row>
    <row r="27" spans="1:7" ht="12.75">
      <c r="A27" s="14">
        <v>45</v>
      </c>
      <c r="B27" s="14">
        <v>19</v>
      </c>
      <c r="C27" s="15">
        <f>1/12</f>
        <v>0.08333333333333333</v>
      </c>
      <c r="D27" s="24">
        <v>195</v>
      </c>
      <c r="E27" s="24">
        <v>160</v>
      </c>
      <c r="F27" s="24">
        <v>135</v>
      </c>
      <c r="G27" s="24">
        <v>130</v>
      </c>
    </row>
    <row r="28" spans="1:7" ht="12.75">
      <c r="A28" s="14">
        <v>50</v>
      </c>
      <c r="B28" s="14">
        <v>19</v>
      </c>
      <c r="C28" s="15">
        <f>1/14</f>
        <v>0.07142857142857142</v>
      </c>
      <c r="D28" s="24">
        <v>230</v>
      </c>
      <c r="E28" s="24">
        <v>190</v>
      </c>
      <c r="F28" s="24">
        <v>160</v>
      </c>
      <c r="G28" s="24">
        <v>150</v>
      </c>
    </row>
    <row r="29" spans="1:7" ht="12.75">
      <c r="A29" s="14">
        <v>55</v>
      </c>
      <c r="B29" s="14">
        <v>23</v>
      </c>
      <c r="C29" s="15">
        <f>1/16</f>
        <v>0.0625</v>
      </c>
      <c r="D29" s="24">
        <v>265</v>
      </c>
      <c r="E29" s="24">
        <v>220</v>
      </c>
      <c r="F29" s="24">
        <v>185</v>
      </c>
      <c r="G29" s="24">
        <v>175</v>
      </c>
    </row>
    <row r="30" spans="1:7" ht="15" customHeight="1">
      <c r="A30" s="14">
        <v>60</v>
      </c>
      <c r="B30" s="14">
        <v>30</v>
      </c>
      <c r="C30" s="15">
        <f>1/18</f>
        <v>0.05555555555555555</v>
      </c>
      <c r="D30" s="24">
        <v>300</v>
      </c>
      <c r="E30" s="24">
        <v>250</v>
      </c>
      <c r="F30" s="24">
        <v>210</v>
      </c>
      <c r="G30" s="24">
        <v>200</v>
      </c>
    </row>
    <row r="31" spans="1:7" ht="12.75">
      <c r="A31" s="14">
        <v>65</v>
      </c>
      <c r="B31" s="14">
        <v>30</v>
      </c>
      <c r="C31" s="15">
        <f>1/19</f>
        <v>0.05263157894736842</v>
      </c>
      <c r="D31" s="24">
        <v>330</v>
      </c>
      <c r="E31" s="24">
        <v>290</v>
      </c>
      <c r="F31" s="24">
        <v>250</v>
      </c>
      <c r="G31" s="24">
        <v>225</v>
      </c>
    </row>
    <row r="32" spans="1:7" ht="12.75">
      <c r="A32" s="14">
        <v>70</v>
      </c>
      <c r="B32" s="14">
        <v>30</v>
      </c>
      <c r="C32" s="15">
        <f>1/20</f>
        <v>0.05</v>
      </c>
      <c r="D32" s="24">
        <v>360</v>
      </c>
      <c r="E32" s="24">
        <v>330</v>
      </c>
      <c r="F32" s="24">
        <v>290</v>
      </c>
      <c r="G32" s="24">
        <v>250</v>
      </c>
    </row>
    <row r="33" spans="1:7" ht="12.75">
      <c r="A33" s="14">
        <v>75</v>
      </c>
      <c r="B33" s="14">
        <v>30</v>
      </c>
      <c r="C33" s="15">
        <f>1/20</f>
        <v>0.05</v>
      </c>
      <c r="D33" s="24">
        <v>415</v>
      </c>
      <c r="E33" s="24">
        <v>380</v>
      </c>
      <c r="F33" s="24">
        <v>335</v>
      </c>
      <c r="G33" s="24">
        <v>290</v>
      </c>
    </row>
  </sheetData>
  <sheetProtection/>
  <mergeCells count="24">
    <mergeCell ref="B17:F17"/>
    <mergeCell ref="B18:F18"/>
    <mergeCell ref="B19:F19"/>
    <mergeCell ref="B20:F20"/>
    <mergeCell ref="A22:C22"/>
    <mergeCell ref="D22:G22"/>
    <mergeCell ref="A11:F11"/>
    <mergeCell ref="B12:F12"/>
    <mergeCell ref="B13:F13"/>
    <mergeCell ref="B14:F14"/>
    <mergeCell ref="B15:F15"/>
    <mergeCell ref="B16:F16"/>
    <mergeCell ref="A4:B4"/>
    <mergeCell ref="D4:F4"/>
    <mergeCell ref="A5:B5"/>
    <mergeCell ref="D5:F5"/>
    <mergeCell ref="A6:B6"/>
    <mergeCell ref="D6:F6"/>
    <mergeCell ref="A1:C1"/>
    <mergeCell ref="D1:G1"/>
    <mergeCell ref="A2:B2"/>
    <mergeCell ref="D2:F2"/>
    <mergeCell ref="A3:B3"/>
    <mergeCell ref="D3:F3"/>
  </mergeCells>
  <printOptions/>
  <pageMargins left="0.7" right="0.7" top="0.75" bottom="0.75" header="0.3" footer="0.3"/>
  <pageSetup horizontalDpi="600" verticalDpi="600" orientation="landscape" paperSize="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33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1.421875" style="2" customWidth="1"/>
    <col min="2" max="2" width="9.57421875" style="0" customWidth="1"/>
    <col min="3" max="3" width="10.57421875" style="1" bestFit="1" customWidth="1"/>
    <col min="8" max="8" width="6.7109375" style="0" customWidth="1"/>
    <col min="9" max="9" width="6.140625" style="0" customWidth="1"/>
    <col min="14" max="14" width="11.00390625" style="0" customWidth="1"/>
  </cols>
  <sheetData>
    <row r="1" spans="1:14" ht="20.25" customHeight="1">
      <c r="A1" s="29" t="s">
        <v>29</v>
      </c>
      <c r="B1" s="29"/>
      <c r="D1" s="29" t="s">
        <v>30</v>
      </c>
      <c r="E1" s="29"/>
      <c r="F1" s="29"/>
      <c r="G1" s="29"/>
      <c r="H1" s="16"/>
      <c r="I1" s="3"/>
      <c r="J1" s="3"/>
      <c r="K1" s="3"/>
      <c r="L1" s="3"/>
      <c r="M1" s="3"/>
      <c r="N1" s="3"/>
    </row>
    <row r="2" spans="1:8" ht="12.75">
      <c r="A2" s="24" t="s">
        <v>20</v>
      </c>
      <c r="B2" s="10">
        <v>50</v>
      </c>
      <c r="D2" s="29" t="s">
        <v>31</v>
      </c>
      <c r="E2" s="29"/>
      <c r="F2" s="29"/>
      <c r="G2" s="18">
        <f>IF(OR(B2=0,B2="")," ",LOOKUP(B2,A24:B32))</f>
        <v>19</v>
      </c>
      <c r="H2" s="17"/>
    </row>
    <row r="3" spans="1:8" ht="12.75">
      <c r="A3" s="24" t="s">
        <v>17</v>
      </c>
      <c r="B3" s="10">
        <v>800</v>
      </c>
      <c r="D3" s="29" t="s">
        <v>32</v>
      </c>
      <c r="E3" s="29"/>
      <c r="F3" s="29"/>
      <c r="G3" s="19">
        <f>IF(O11=1,LOOKUP(B2,A24:C32),0)</f>
        <v>0</v>
      </c>
      <c r="H3" s="16"/>
    </row>
    <row r="4" spans="1:8" ht="12.75">
      <c r="A4" s="24" t="s">
        <v>14</v>
      </c>
      <c r="B4" s="10">
        <v>20</v>
      </c>
      <c r="D4" s="29" t="s">
        <v>33</v>
      </c>
      <c r="E4" s="29"/>
      <c r="F4" s="29"/>
      <c r="G4" s="18">
        <f>VLOOKUP(B2,A24:G32,IF(B3&gt;10000,4,IF(AND(B3&lt;10000,B3&gt;5000),5,(IF(AND(B3&lt;5000,B3&gt;1000),6,7)))))</f>
        <v>150</v>
      </c>
      <c r="H4" s="16"/>
    </row>
    <row r="5" spans="1:8" ht="12.75">
      <c r="A5" s="24" t="s">
        <v>15</v>
      </c>
      <c r="B5" s="11">
        <v>4</v>
      </c>
      <c r="D5" s="33" t="s">
        <v>28</v>
      </c>
      <c r="E5" s="33"/>
      <c r="F5" s="33"/>
      <c r="G5" s="20">
        <f>(B4+(G3*B6)-B5)/(G3+(B4/G4))</f>
        <v>120</v>
      </c>
      <c r="H5" s="16"/>
    </row>
    <row r="6" spans="1:8" ht="25.5" customHeight="1">
      <c r="A6" s="24" t="s">
        <v>16</v>
      </c>
      <c r="B6" s="10">
        <v>0</v>
      </c>
      <c r="D6" s="34" t="s">
        <v>45</v>
      </c>
      <c r="E6" s="34"/>
      <c r="F6" s="34"/>
      <c r="G6" s="21">
        <f>B4-(G5*B4/G4)</f>
        <v>4</v>
      </c>
      <c r="H6" s="16"/>
    </row>
    <row r="7" ht="12.75">
      <c r="H7" s="16"/>
    </row>
    <row r="8" ht="12.75">
      <c r="H8" s="16"/>
    </row>
    <row r="9" ht="12.75">
      <c r="H9" s="16"/>
    </row>
    <row r="10" ht="12.75">
      <c r="H10" s="16"/>
    </row>
    <row r="11" spans="1:15" ht="12.75">
      <c r="A11" s="30" t="s">
        <v>1</v>
      </c>
      <c r="B11" s="30"/>
      <c r="C11" s="30"/>
      <c r="D11" s="30"/>
      <c r="E11" s="30"/>
      <c r="F11" s="30"/>
      <c r="G11" s="30"/>
      <c r="H11" s="16"/>
      <c r="O11" s="8">
        <v>2</v>
      </c>
    </row>
    <row r="12" spans="1:14" ht="12.75">
      <c r="A12" s="4" t="s">
        <v>2</v>
      </c>
      <c r="B12" s="27" t="s">
        <v>3</v>
      </c>
      <c r="C12" s="27"/>
      <c r="D12" s="27"/>
      <c r="E12" s="27"/>
      <c r="F12" s="27"/>
      <c r="G12" s="27"/>
      <c r="I12" s="6"/>
      <c r="J12" s="7"/>
      <c r="K12" s="7"/>
      <c r="L12" s="7"/>
      <c r="M12" s="7"/>
      <c r="N12" s="7"/>
    </row>
    <row r="13" spans="1:7" ht="12.75">
      <c r="A13" s="4" t="s">
        <v>4</v>
      </c>
      <c r="B13" s="27" t="s">
        <v>5</v>
      </c>
      <c r="C13" s="27"/>
      <c r="D13" s="27"/>
      <c r="E13" s="27"/>
      <c r="F13" s="27"/>
      <c r="G13" s="27"/>
    </row>
    <row r="14" spans="1:7" ht="12.75">
      <c r="A14" s="4" t="s">
        <v>6</v>
      </c>
      <c r="B14" s="27" t="s">
        <v>43</v>
      </c>
      <c r="C14" s="27"/>
      <c r="D14" s="27"/>
      <c r="E14" s="27"/>
      <c r="F14" s="27"/>
      <c r="G14" s="27"/>
    </row>
    <row r="15" spans="1:7" ht="12.75">
      <c r="A15" s="4" t="s">
        <v>8</v>
      </c>
      <c r="B15" s="27" t="s">
        <v>42</v>
      </c>
      <c r="C15" s="27"/>
      <c r="D15" s="27"/>
      <c r="E15" s="27"/>
      <c r="F15" s="27"/>
      <c r="G15" s="27"/>
    </row>
    <row r="16" spans="1:7" ht="12.75">
      <c r="A16" s="4" t="s">
        <v>10</v>
      </c>
      <c r="B16" s="27" t="s">
        <v>41</v>
      </c>
      <c r="C16" s="27"/>
      <c r="D16" s="27"/>
      <c r="E16" s="27"/>
      <c r="F16" s="27"/>
      <c r="G16" s="27"/>
    </row>
    <row r="17" spans="1:7" ht="12.75">
      <c r="A17" s="4" t="s">
        <v>12</v>
      </c>
      <c r="B17" s="27" t="s">
        <v>44</v>
      </c>
      <c r="C17" s="27"/>
      <c r="D17" s="27"/>
      <c r="E17" s="27"/>
      <c r="F17" s="27"/>
      <c r="G17" s="27"/>
    </row>
    <row r="18" spans="1:7" ht="12.75">
      <c r="A18" s="5" t="s">
        <v>19</v>
      </c>
      <c r="B18" s="27" t="s">
        <v>18</v>
      </c>
      <c r="C18" s="27"/>
      <c r="D18" s="27"/>
      <c r="E18" s="27"/>
      <c r="F18" s="27"/>
      <c r="G18" s="27"/>
    </row>
    <row r="19" spans="1:7" ht="12.75">
      <c r="A19" s="5" t="s">
        <v>21</v>
      </c>
      <c r="B19" s="27" t="s">
        <v>22</v>
      </c>
      <c r="C19" s="27"/>
      <c r="D19" s="27"/>
      <c r="E19" s="27"/>
      <c r="F19" s="27"/>
      <c r="G19" s="27"/>
    </row>
    <row r="20" spans="1:7" ht="12.75">
      <c r="A20" s="5" t="s">
        <v>24</v>
      </c>
      <c r="B20" s="27" t="s">
        <v>25</v>
      </c>
      <c r="C20" s="27"/>
      <c r="D20" s="27"/>
      <c r="E20" s="27"/>
      <c r="F20" s="27"/>
      <c r="G20" s="27"/>
    </row>
    <row r="22" spans="1:7" ht="15.75">
      <c r="A22" s="31"/>
      <c r="B22" s="31"/>
      <c r="C22" s="31"/>
      <c r="D22" s="29" t="s">
        <v>0</v>
      </c>
      <c r="E22" s="29"/>
      <c r="F22" s="29"/>
      <c r="G22" s="29"/>
    </row>
    <row r="23" spans="1:7" ht="38.25">
      <c r="A23" s="12" t="s">
        <v>39</v>
      </c>
      <c r="B23" s="12" t="s">
        <v>38</v>
      </c>
      <c r="C23" s="12" t="s">
        <v>40</v>
      </c>
      <c r="D23" s="25" t="s">
        <v>46</v>
      </c>
      <c r="E23" s="25" t="s">
        <v>47</v>
      </c>
      <c r="F23" s="25" t="s">
        <v>48</v>
      </c>
      <c r="G23" s="25" t="s">
        <v>50</v>
      </c>
    </row>
    <row r="24" spans="1:7" ht="12.75">
      <c r="A24" s="14">
        <v>30</v>
      </c>
      <c r="B24" s="14">
        <v>15</v>
      </c>
      <c r="C24" s="15">
        <f>1/8</f>
        <v>0.125</v>
      </c>
      <c r="D24" s="24">
        <v>110</v>
      </c>
      <c r="E24" s="24">
        <v>90</v>
      </c>
      <c r="F24" s="24">
        <v>80</v>
      </c>
      <c r="G24" s="24">
        <v>70</v>
      </c>
    </row>
    <row r="25" spans="1:7" ht="12.75">
      <c r="A25" s="14">
        <v>35</v>
      </c>
      <c r="B25" s="14">
        <v>15</v>
      </c>
      <c r="C25" s="15">
        <f>1/9</f>
        <v>0.1111111111111111</v>
      </c>
      <c r="D25" s="24">
        <v>135</v>
      </c>
      <c r="E25" s="24">
        <v>110</v>
      </c>
      <c r="F25" s="24">
        <v>95</v>
      </c>
      <c r="G25" s="24">
        <v>85</v>
      </c>
    </row>
    <row r="26" spans="1:7" ht="12.75">
      <c r="A26" s="14">
        <v>40</v>
      </c>
      <c r="B26" s="14">
        <v>15</v>
      </c>
      <c r="C26" s="15">
        <f>1/10</f>
        <v>0.1</v>
      </c>
      <c r="D26" s="24">
        <v>160</v>
      </c>
      <c r="E26" s="24">
        <v>130</v>
      </c>
      <c r="F26" s="24">
        <v>110</v>
      </c>
      <c r="G26" s="24">
        <v>100</v>
      </c>
    </row>
    <row r="27" spans="1:7" ht="12.75">
      <c r="A27" s="14">
        <v>45</v>
      </c>
      <c r="B27" s="14">
        <v>19</v>
      </c>
      <c r="C27" s="15">
        <f>1/12</f>
        <v>0.08333333333333333</v>
      </c>
      <c r="D27" s="24">
        <v>195</v>
      </c>
      <c r="E27" s="24">
        <v>160</v>
      </c>
      <c r="F27" s="24">
        <v>135</v>
      </c>
      <c r="G27" s="24">
        <v>130</v>
      </c>
    </row>
    <row r="28" spans="1:7" ht="12.75">
      <c r="A28" s="14">
        <v>50</v>
      </c>
      <c r="B28" s="14">
        <v>19</v>
      </c>
      <c r="C28" s="15">
        <f>1/14</f>
        <v>0.07142857142857142</v>
      </c>
      <c r="D28" s="24">
        <v>230</v>
      </c>
      <c r="E28" s="24">
        <v>190</v>
      </c>
      <c r="F28" s="24">
        <v>160</v>
      </c>
      <c r="G28" s="24">
        <v>150</v>
      </c>
    </row>
    <row r="29" spans="1:7" ht="12.75">
      <c r="A29" s="14">
        <v>55</v>
      </c>
      <c r="B29" s="14">
        <v>23</v>
      </c>
      <c r="C29" s="15">
        <f>1/16</f>
        <v>0.0625</v>
      </c>
      <c r="D29" s="24">
        <v>265</v>
      </c>
      <c r="E29" s="24">
        <v>220</v>
      </c>
      <c r="F29" s="24">
        <v>185</v>
      </c>
      <c r="G29" s="24">
        <v>175</v>
      </c>
    </row>
    <row r="30" spans="1:7" ht="12.75" customHeight="1">
      <c r="A30" s="14">
        <v>60</v>
      </c>
      <c r="B30" s="14">
        <v>30</v>
      </c>
      <c r="C30" s="15">
        <f>1/18</f>
        <v>0.05555555555555555</v>
      </c>
      <c r="D30" s="24">
        <v>300</v>
      </c>
      <c r="E30" s="24">
        <v>250</v>
      </c>
      <c r="F30" s="24">
        <v>210</v>
      </c>
      <c r="G30" s="24">
        <v>200</v>
      </c>
    </row>
    <row r="31" spans="1:7" ht="12.75">
      <c r="A31" s="14">
        <v>65</v>
      </c>
      <c r="B31" s="14">
        <v>30</v>
      </c>
      <c r="C31" s="15">
        <f>1/19</f>
        <v>0.05263157894736842</v>
      </c>
      <c r="D31" s="24">
        <v>330</v>
      </c>
      <c r="E31" s="24">
        <v>290</v>
      </c>
      <c r="F31" s="24">
        <v>250</v>
      </c>
      <c r="G31" s="24">
        <v>225</v>
      </c>
    </row>
    <row r="32" spans="1:7" ht="12.75">
      <c r="A32" s="14">
        <v>70</v>
      </c>
      <c r="B32" s="14">
        <v>30</v>
      </c>
      <c r="C32" s="15">
        <f>1/20</f>
        <v>0.05</v>
      </c>
      <c r="D32" s="24">
        <v>360</v>
      </c>
      <c r="E32" s="24">
        <v>330</v>
      </c>
      <c r="F32" s="24">
        <v>290</v>
      </c>
      <c r="G32" s="24">
        <v>250</v>
      </c>
    </row>
    <row r="33" spans="1:7" ht="12.75">
      <c r="A33" s="14">
        <v>75</v>
      </c>
      <c r="B33" s="14">
        <v>30</v>
      </c>
      <c r="C33" s="15">
        <f>1/20</f>
        <v>0.05</v>
      </c>
      <c r="D33" s="24">
        <v>415</v>
      </c>
      <c r="E33" s="24">
        <v>380</v>
      </c>
      <c r="F33" s="24">
        <v>335</v>
      </c>
      <c r="G33" s="24">
        <v>290</v>
      </c>
    </row>
  </sheetData>
  <sheetProtection/>
  <mergeCells count="19">
    <mergeCell ref="B16:G16"/>
    <mergeCell ref="B17:G17"/>
    <mergeCell ref="B18:G18"/>
    <mergeCell ref="B19:G19"/>
    <mergeCell ref="B20:G20"/>
    <mergeCell ref="A22:C22"/>
    <mergeCell ref="D22:G22"/>
    <mergeCell ref="D6:F6"/>
    <mergeCell ref="A11:G11"/>
    <mergeCell ref="B12:G12"/>
    <mergeCell ref="B13:G13"/>
    <mergeCell ref="B14:G14"/>
    <mergeCell ref="B15:G15"/>
    <mergeCell ref="A1:B1"/>
    <mergeCell ref="D1:G1"/>
    <mergeCell ref="D2:F2"/>
    <mergeCell ref="D3:F3"/>
    <mergeCell ref="D4:F4"/>
    <mergeCell ref="D5:F5"/>
  </mergeCells>
  <printOptions/>
  <pageMargins left="0.7" right="0.7" top="0.75" bottom="0.75" header="0.3" footer="0.3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Length of Need for tangential alignments</dc:title>
  <dc:subject/>
  <dc:creator>dsoisson</dc:creator>
  <cp:keywords/>
  <dc:description/>
  <cp:lastModifiedBy>Ruppe, Maria E</cp:lastModifiedBy>
  <cp:lastPrinted>2012-11-07T18:32:43Z</cp:lastPrinted>
  <dcterms:created xsi:type="dcterms:W3CDTF">2008-08-22T14:04:38Z</dcterms:created>
  <dcterms:modified xsi:type="dcterms:W3CDTF">2015-05-05T17:53:06Z</dcterms:modified>
  <cp:category/>
  <cp:version/>
  <cp:contentType/>
  <cp:contentStatus/>
</cp:coreProperties>
</file>