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3.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vfout\Desktop\134990Stormwater\"/>
    </mc:Choice>
  </mc:AlternateContent>
  <bookViews>
    <workbookView xWindow="0" yWindow="0" windowWidth="19200" windowHeight="12180" tabRatio="840"/>
  </bookViews>
  <sheets>
    <sheet name="Start_Screen" sheetId="49" r:id="rId1"/>
    <sheet name="Tool_Overview" sheetId="34" r:id="rId2"/>
    <sheet name="User Worksheet" sheetId="27" r:id="rId3"/>
    <sheet name="MAIN_MENU" sheetId="26" r:id="rId4"/>
    <sheet name="Detailed_BMP_Matrix" sheetId="4" r:id="rId5"/>
    <sheet name="1_PostConstruction_Requirements" sheetId="17" r:id="rId6"/>
    <sheet name="2_Initial_BMP_List" sheetId="40" r:id="rId7"/>
    <sheet name="3A_Screening_Phase_1" sheetId="22" r:id="rId8"/>
    <sheet name="(HIDE-DropdownLists)" sheetId="12" state="hidden" r:id="rId9"/>
    <sheet name="3B_Screening_Phase_1_Results" sheetId="39" r:id="rId10"/>
    <sheet name="4A_Screening_Phase_2" sheetId="14" r:id="rId11"/>
    <sheet name="4B_Screening_Phase_2_Results" sheetId="29" r:id="rId12"/>
    <sheet name="5A_Screening_Phase_3" sheetId="24" r:id="rId13"/>
    <sheet name="5B_Screening_Phase_3_Results" sheetId="30" r:id="rId14"/>
    <sheet name="6_Final_BMP_List" sheetId="44" r:id="rId15"/>
    <sheet name="WQ_Calcs-ODOT" sheetId="53" r:id="rId16"/>
    <sheet name="WQ_Calcs-General" sheetId="54" r:id="rId17"/>
    <sheet name="Acronyms" sheetId="43" r:id="rId18"/>
    <sheet name="Glossary_of_Terms" sheetId="41" r:id="rId19"/>
  </sheets>
  <externalReferences>
    <externalReference r:id="rId20"/>
  </externalReferences>
  <definedNames>
    <definedName name="_xlnm._FilterDatabase" localSheetId="14" hidden="1">'6_Final_BMP_List'!$A$9:$G$32</definedName>
    <definedName name="_xlnm._FilterDatabase" localSheetId="4" hidden="1">Detailed_BMP_Matrix!$A$10:$AO$33</definedName>
    <definedName name="Cost">'(HIDE-DropdownLists)'!$G$6:$G$14</definedName>
    <definedName name="d" localSheetId="16">'[1](HIDE-DropdownLists)'!#REF!</definedName>
    <definedName name="d">'(HIDE-DropdownLists)'!#REF!</definedName>
    <definedName name="flow">'(HIDE-DropdownLists)'!$J$18:$J$22</definedName>
    <definedName name="HSG">'(HIDE-DropdownLists)'!$J$6:$J$9</definedName>
    <definedName name="_xlnm.Print_Area" localSheetId="4">Detailed_BMP_Matrix!$A$8:$AQ$33</definedName>
    <definedName name="_xlnm.Print_Area" localSheetId="3">MAIN_MENU!$B$5:$E$43</definedName>
    <definedName name="_xlnm.Print_Area" localSheetId="2">'User Worksheet'!$A$7:$C$20</definedName>
    <definedName name="_xlnm.Print_Titles" localSheetId="4">Detailed_BMP_Matrix!$A:$G,Detailed_BMP_Matrix!$8:$10</definedName>
    <definedName name="Wqmin">'(HIDE-DropdownLists)'!$G$18:$G$21</definedName>
    <definedName name="yesno4">'(HIDE-DropdownLists)'!$E$6:$E$8</definedName>
    <definedName name="yesno5">'(HIDE-DropdownLists)'!$C$17:$C$20</definedName>
  </definedNames>
  <calcPr calcId="152511"/>
</workbook>
</file>

<file path=xl/calcChain.xml><?xml version="1.0" encoding="utf-8"?>
<calcChain xmlns="http://schemas.openxmlformats.org/spreadsheetml/2006/main">
  <c r="E31" i="40" l="1"/>
  <c r="E31" i="39"/>
  <c r="C30" i="54" l="1"/>
  <c r="C19" i="54"/>
  <c r="C18" i="54"/>
  <c r="C23" i="54" s="1"/>
  <c r="C24" i="54" s="1"/>
  <c r="C25" i="54" s="1"/>
  <c r="C11" i="54"/>
  <c r="C12" i="54" s="1"/>
  <c r="C13" i="54" s="1"/>
  <c r="C25" i="53"/>
  <c r="C26" i="53" s="1"/>
  <c r="C22" i="53"/>
  <c r="C23" i="53"/>
  <c r="C11" i="53"/>
  <c r="C13" i="53" s="1"/>
  <c r="C38" i="53"/>
  <c r="C30" i="53"/>
  <c r="C22" i="54" l="1"/>
  <c r="D19" i="54"/>
  <c r="C31" i="53"/>
  <c r="C32" i="53" s="1"/>
  <c r="C33" i="53" s="1"/>
  <c r="C14" i="53"/>
  <c r="C15" i="53" l="1"/>
  <c r="I33" i="39"/>
  <c r="I32" i="39"/>
  <c r="I31" i="39"/>
  <c r="I30" i="39"/>
  <c r="I29" i="39"/>
  <c r="I28" i="39"/>
  <c r="I27" i="39"/>
  <c r="I26" i="39"/>
  <c r="I25" i="39"/>
  <c r="I24" i="39"/>
  <c r="I23" i="39"/>
  <c r="I22" i="39"/>
  <c r="I21" i="39"/>
  <c r="I20" i="39"/>
  <c r="I19" i="39"/>
  <c r="I18" i="39"/>
  <c r="I17" i="39"/>
  <c r="I16" i="39"/>
  <c r="I15" i="39"/>
  <c r="I14" i="39"/>
  <c r="I13" i="39"/>
  <c r="I12" i="39"/>
  <c r="I11" i="39"/>
  <c r="E33" i="39"/>
  <c r="E32" i="39"/>
  <c r="E30" i="39"/>
  <c r="E29" i="39"/>
  <c r="E28" i="39"/>
  <c r="E27" i="39"/>
  <c r="E26" i="39"/>
  <c r="E25" i="39"/>
  <c r="E24" i="39"/>
  <c r="E23" i="39"/>
  <c r="E22" i="39"/>
  <c r="E21" i="39"/>
  <c r="E20" i="39"/>
  <c r="E19" i="39"/>
  <c r="E18" i="39"/>
  <c r="E17" i="39"/>
  <c r="E16" i="39"/>
  <c r="E15" i="39"/>
  <c r="E14" i="39"/>
  <c r="E13" i="39"/>
  <c r="E12" i="39"/>
  <c r="E11" i="39"/>
  <c r="F27" i="30"/>
  <c r="G27" i="30"/>
  <c r="H27" i="30"/>
  <c r="I27" i="30"/>
  <c r="J27" i="30"/>
  <c r="F26" i="30"/>
  <c r="G26" i="30"/>
  <c r="H26" i="30"/>
  <c r="I26" i="30"/>
  <c r="J26" i="30"/>
  <c r="F25" i="30"/>
  <c r="G25" i="30"/>
  <c r="H25" i="30"/>
  <c r="I25" i="30"/>
  <c r="J25" i="30"/>
  <c r="F24" i="30"/>
  <c r="G24" i="30"/>
  <c r="H24" i="30"/>
  <c r="I24" i="30"/>
  <c r="J24" i="30"/>
  <c r="F23" i="30"/>
  <c r="G23" i="30"/>
  <c r="H23" i="30"/>
  <c r="I23" i="30"/>
  <c r="J23" i="30"/>
  <c r="F22" i="30"/>
  <c r="G22" i="30"/>
  <c r="H22" i="30"/>
  <c r="I22" i="30"/>
  <c r="J22" i="30"/>
  <c r="F21" i="30"/>
  <c r="G21" i="30"/>
  <c r="H21" i="30"/>
  <c r="I21" i="30"/>
  <c r="J21" i="30"/>
  <c r="F20" i="30"/>
  <c r="G20" i="30"/>
  <c r="H20" i="30"/>
  <c r="I20" i="30"/>
  <c r="J20" i="30"/>
  <c r="F19" i="30"/>
  <c r="G19" i="30"/>
  <c r="H19" i="30"/>
  <c r="I19" i="30"/>
  <c r="J19" i="30"/>
  <c r="F18" i="30"/>
  <c r="G18" i="30"/>
  <c r="H18" i="30"/>
  <c r="I18" i="30"/>
  <c r="J18" i="30"/>
  <c r="F17" i="30"/>
  <c r="G17" i="30"/>
  <c r="H17" i="30"/>
  <c r="I17" i="30"/>
  <c r="J17" i="30"/>
  <c r="F16" i="30"/>
  <c r="G16" i="30"/>
  <c r="H16" i="30"/>
  <c r="I16" i="30"/>
  <c r="J16" i="30"/>
  <c r="F15" i="30"/>
  <c r="G15" i="30"/>
  <c r="H15" i="30"/>
  <c r="I15" i="30"/>
  <c r="J15" i="30"/>
  <c r="F14" i="30"/>
  <c r="G14" i="30"/>
  <c r="H14" i="30"/>
  <c r="I14" i="30"/>
  <c r="J14" i="30"/>
  <c r="F13" i="30"/>
  <c r="G13" i="30"/>
  <c r="H13" i="30"/>
  <c r="I13" i="30"/>
  <c r="J13" i="30"/>
  <c r="F12" i="30"/>
  <c r="G12" i="30"/>
  <c r="H12" i="30"/>
  <c r="I12" i="30"/>
  <c r="J12" i="30"/>
  <c r="F11" i="30"/>
  <c r="G11" i="30"/>
  <c r="H11" i="30"/>
  <c r="I11" i="30"/>
  <c r="J11" i="30"/>
  <c r="F33" i="30"/>
  <c r="G33" i="30"/>
  <c r="H33" i="30"/>
  <c r="I33" i="30"/>
  <c r="J33" i="30"/>
  <c r="F32" i="30"/>
  <c r="G32" i="30"/>
  <c r="H32" i="30"/>
  <c r="I32" i="30"/>
  <c r="J32" i="30"/>
  <c r="F31" i="30"/>
  <c r="G31" i="30"/>
  <c r="H31" i="30"/>
  <c r="I31" i="30"/>
  <c r="J31" i="30"/>
  <c r="F30" i="30"/>
  <c r="G30" i="30"/>
  <c r="H30" i="30"/>
  <c r="I30" i="30"/>
  <c r="J30" i="30"/>
  <c r="F29" i="30"/>
  <c r="G29" i="30"/>
  <c r="H29" i="30"/>
  <c r="I29" i="30"/>
  <c r="J29" i="30"/>
  <c r="F28" i="30"/>
  <c r="G28" i="30"/>
  <c r="H28" i="30"/>
  <c r="I28" i="30"/>
  <c r="J28" i="30"/>
  <c r="D11" i="17"/>
  <c r="E11" i="17" s="1"/>
  <c r="D12" i="22"/>
  <c r="E12" i="22" s="1"/>
  <c r="D18" i="22"/>
  <c r="E18" i="22"/>
  <c r="B11" i="44"/>
  <c r="B12" i="44"/>
  <c r="B13" i="44"/>
  <c r="B14" i="44"/>
  <c r="B15" i="44"/>
  <c r="B16" i="44"/>
  <c r="B17" i="44"/>
  <c r="B18" i="44"/>
  <c r="B19" i="44"/>
  <c r="B20" i="44"/>
  <c r="B21" i="44"/>
  <c r="B22" i="44"/>
  <c r="B23" i="44"/>
  <c r="B24" i="44"/>
  <c r="B25" i="44"/>
  <c r="B26" i="44"/>
  <c r="B27" i="44"/>
  <c r="B28" i="44"/>
  <c r="B29" i="44"/>
  <c r="B30" i="44"/>
  <c r="B31" i="44"/>
  <c r="B32" i="44"/>
  <c r="B10" i="44"/>
  <c r="O12" i="29"/>
  <c r="O13" i="29"/>
  <c r="O14" i="29"/>
  <c r="O15" i="29"/>
  <c r="O16" i="29"/>
  <c r="O17" i="29"/>
  <c r="O18" i="29"/>
  <c r="O19" i="29"/>
  <c r="O20" i="29"/>
  <c r="O21" i="29"/>
  <c r="O22" i="29"/>
  <c r="O23" i="29"/>
  <c r="O24" i="29"/>
  <c r="O25" i="29"/>
  <c r="O26" i="29"/>
  <c r="O27" i="29"/>
  <c r="O28" i="29"/>
  <c r="O29" i="29"/>
  <c r="O30" i="29"/>
  <c r="O31" i="29"/>
  <c r="O32" i="29"/>
  <c r="O33" i="29"/>
  <c r="O11" i="29"/>
  <c r="N12" i="29"/>
  <c r="P12" i="29"/>
  <c r="N13" i="29"/>
  <c r="P13" i="29"/>
  <c r="N14" i="29"/>
  <c r="P14" i="29"/>
  <c r="N15" i="29"/>
  <c r="P15" i="29"/>
  <c r="N16" i="29"/>
  <c r="P16" i="29"/>
  <c r="N17" i="29"/>
  <c r="P17" i="29"/>
  <c r="N18" i="29"/>
  <c r="P18" i="29"/>
  <c r="N19" i="29"/>
  <c r="P19" i="29"/>
  <c r="N20" i="29"/>
  <c r="P20" i="29"/>
  <c r="N21" i="29"/>
  <c r="P21" i="29"/>
  <c r="N22" i="29"/>
  <c r="P22" i="29"/>
  <c r="N23" i="29"/>
  <c r="P23" i="29"/>
  <c r="N24" i="29"/>
  <c r="P24" i="29"/>
  <c r="N25" i="29"/>
  <c r="P25" i="29"/>
  <c r="N26" i="29"/>
  <c r="P26" i="29"/>
  <c r="N27" i="29"/>
  <c r="P27" i="29"/>
  <c r="N28" i="29"/>
  <c r="P28" i="29"/>
  <c r="N29" i="29"/>
  <c r="P29" i="29"/>
  <c r="N30" i="29"/>
  <c r="P30" i="29"/>
  <c r="N31" i="29"/>
  <c r="P31" i="29"/>
  <c r="N32" i="29"/>
  <c r="P32" i="29"/>
  <c r="N33" i="29"/>
  <c r="P33" i="29"/>
  <c r="P11" i="29"/>
  <c r="N11" i="29"/>
  <c r="O12" i="39"/>
  <c r="O13" i="39"/>
  <c r="O14" i="39"/>
  <c r="O15" i="39"/>
  <c r="O16" i="39"/>
  <c r="O17" i="39"/>
  <c r="O18" i="39"/>
  <c r="O19" i="39"/>
  <c r="O20" i="39"/>
  <c r="O21" i="39"/>
  <c r="O22" i="39"/>
  <c r="O23" i="39"/>
  <c r="O24" i="39"/>
  <c r="O25" i="39"/>
  <c r="O26" i="39"/>
  <c r="O27" i="39"/>
  <c r="O28" i="39"/>
  <c r="O29" i="39"/>
  <c r="O30" i="39"/>
  <c r="O31" i="39"/>
  <c r="O32" i="39"/>
  <c r="O33" i="39"/>
  <c r="O11" i="39"/>
  <c r="N12" i="39"/>
  <c r="N13" i="39"/>
  <c r="N14" i="39"/>
  <c r="N15" i="39"/>
  <c r="N16" i="39"/>
  <c r="N17" i="39"/>
  <c r="N18" i="39"/>
  <c r="N19" i="39"/>
  <c r="N20" i="39"/>
  <c r="N21" i="39"/>
  <c r="N22" i="39"/>
  <c r="N23" i="39"/>
  <c r="N24" i="39"/>
  <c r="N25" i="39"/>
  <c r="N26" i="39"/>
  <c r="N27" i="39"/>
  <c r="N28" i="39"/>
  <c r="N29" i="39"/>
  <c r="N30" i="39"/>
  <c r="N31" i="39"/>
  <c r="N32" i="39"/>
  <c r="N33" i="39"/>
  <c r="N11" i="39"/>
  <c r="M12" i="39"/>
  <c r="M13" i="39"/>
  <c r="M14" i="39"/>
  <c r="M15" i="39"/>
  <c r="M16" i="39"/>
  <c r="M17" i="39"/>
  <c r="M18" i="39"/>
  <c r="M19" i="39"/>
  <c r="M20" i="39"/>
  <c r="M21" i="39"/>
  <c r="M22" i="39"/>
  <c r="M23" i="39"/>
  <c r="M24" i="39"/>
  <c r="M25" i="39"/>
  <c r="M26" i="39"/>
  <c r="M27" i="39"/>
  <c r="M28" i="39"/>
  <c r="M29" i="39"/>
  <c r="M30" i="39"/>
  <c r="M31" i="39"/>
  <c r="M32" i="39"/>
  <c r="M33" i="39"/>
  <c r="M11" i="39"/>
  <c r="L12" i="39"/>
  <c r="L13" i="39"/>
  <c r="L14" i="39"/>
  <c r="L15" i="39"/>
  <c r="L16" i="39"/>
  <c r="L17" i="39"/>
  <c r="L18" i="39"/>
  <c r="L19" i="39"/>
  <c r="L20" i="39"/>
  <c r="L21" i="39"/>
  <c r="L22" i="39"/>
  <c r="L23" i="39"/>
  <c r="L24" i="39"/>
  <c r="L25" i="39"/>
  <c r="L26" i="39"/>
  <c r="L27" i="39"/>
  <c r="L28" i="39"/>
  <c r="L29" i="39"/>
  <c r="L30" i="39"/>
  <c r="L31" i="39"/>
  <c r="L32" i="39"/>
  <c r="L33" i="39"/>
  <c r="L11" i="39"/>
  <c r="K12" i="39"/>
  <c r="K13" i="39"/>
  <c r="K14" i="39"/>
  <c r="K15" i="39"/>
  <c r="K16" i="39"/>
  <c r="K17" i="39"/>
  <c r="K18" i="39"/>
  <c r="K19" i="39"/>
  <c r="K20" i="39"/>
  <c r="K21" i="39"/>
  <c r="K22" i="39"/>
  <c r="K23" i="39"/>
  <c r="K24" i="39"/>
  <c r="K25" i="39"/>
  <c r="K26" i="39"/>
  <c r="K27" i="39"/>
  <c r="K28" i="39"/>
  <c r="K29" i="39"/>
  <c r="K30" i="39"/>
  <c r="K31" i="39"/>
  <c r="K32" i="39"/>
  <c r="K33" i="39"/>
  <c r="K11" i="39"/>
  <c r="J12" i="39"/>
  <c r="J13" i="39"/>
  <c r="J14" i="39"/>
  <c r="J15" i="39"/>
  <c r="J16" i="39"/>
  <c r="J17" i="39"/>
  <c r="J18" i="39"/>
  <c r="J19" i="39"/>
  <c r="J20" i="39"/>
  <c r="J21" i="39"/>
  <c r="J22" i="39"/>
  <c r="J23" i="39"/>
  <c r="J24" i="39"/>
  <c r="J25" i="39"/>
  <c r="J26" i="39"/>
  <c r="J27" i="39"/>
  <c r="J28" i="39"/>
  <c r="J29" i="39"/>
  <c r="J30" i="39"/>
  <c r="J31" i="39"/>
  <c r="J32" i="39"/>
  <c r="J33" i="39"/>
  <c r="J11" i="39"/>
  <c r="M12" i="29"/>
  <c r="M13" i="29"/>
  <c r="M14" i="29"/>
  <c r="M15" i="29"/>
  <c r="M16" i="29"/>
  <c r="M17" i="29"/>
  <c r="M18" i="29"/>
  <c r="M19" i="29"/>
  <c r="M20" i="29"/>
  <c r="M21" i="29"/>
  <c r="M22" i="29"/>
  <c r="M23" i="29"/>
  <c r="M24" i="29"/>
  <c r="M25" i="29"/>
  <c r="M26" i="29"/>
  <c r="M27" i="29"/>
  <c r="M28" i="29"/>
  <c r="M29" i="29"/>
  <c r="M30" i="29"/>
  <c r="M31" i="29"/>
  <c r="M32" i="29"/>
  <c r="M33" i="29"/>
  <c r="M11" i="29"/>
  <c r="L12" i="29"/>
  <c r="L13" i="29"/>
  <c r="L14" i="29"/>
  <c r="L15" i="29"/>
  <c r="L16" i="29"/>
  <c r="L17" i="29"/>
  <c r="L18" i="29"/>
  <c r="L19" i="29"/>
  <c r="L20" i="29"/>
  <c r="L21" i="29"/>
  <c r="L22" i="29"/>
  <c r="L23" i="29"/>
  <c r="L24" i="29"/>
  <c r="L25" i="29"/>
  <c r="L26" i="29"/>
  <c r="L27" i="29"/>
  <c r="L28" i="29"/>
  <c r="L29" i="29"/>
  <c r="L30" i="29"/>
  <c r="L31" i="29"/>
  <c r="L32" i="29"/>
  <c r="L33" i="29"/>
  <c r="L11" i="29"/>
  <c r="K12" i="29"/>
  <c r="K13" i="29"/>
  <c r="K14" i="29"/>
  <c r="K15" i="29"/>
  <c r="K16" i="29"/>
  <c r="K17" i="29"/>
  <c r="K18" i="29"/>
  <c r="K19" i="29"/>
  <c r="K20" i="29"/>
  <c r="K21" i="29"/>
  <c r="K22" i="29"/>
  <c r="K23" i="29"/>
  <c r="K24" i="29"/>
  <c r="K25" i="29"/>
  <c r="K26" i="29"/>
  <c r="K27" i="29"/>
  <c r="K28" i="29"/>
  <c r="K29" i="29"/>
  <c r="K30" i="29"/>
  <c r="K31" i="29"/>
  <c r="K32" i="29"/>
  <c r="K33" i="29"/>
  <c r="J12" i="29"/>
  <c r="J13" i="29"/>
  <c r="J14" i="29"/>
  <c r="J15" i="29"/>
  <c r="J16" i="29"/>
  <c r="J17" i="29"/>
  <c r="J18" i="29"/>
  <c r="J19" i="29"/>
  <c r="J20" i="29"/>
  <c r="J21" i="29"/>
  <c r="J22" i="29"/>
  <c r="J23" i="29"/>
  <c r="J24" i="29"/>
  <c r="J25" i="29"/>
  <c r="J26" i="29"/>
  <c r="J27" i="29"/>
  <c r="J28" i="29"/>
  <c r="J29" i="29"/>
  <c r="J30" i="29"/>
  <c r="J31" i="29"/>
  <c r="J32" i="29"/>
  <c r="J33" i="29"/>
  <c r="F12" i="29"/>
  <c r="F13" i="29"/>
  <c r="F14" i="29"/>
  <c r="F15" i="29"/>
  <c r="F16" i="29"/>
  <c r="F17" i="29"/>
  <c r="F18" i="29"/>
  <c r="F19" i="29"/>
  <c r="F20" i="29"/>
  <c r="F21" i="29"/>
  <c r="F22" i="29"/>
  <c r="F23" i="29"/>
  <c r="F24" i="29"/>
  <c r="F25" i="29"/>
  <c r="F26" i="29"/>
  <c r="F27" i="29"/>
  <c r="F28" i="29"/>
  <c r="F29" i="29"/>
  <c r="F30" i="29"/>
  <c r="F31" i="29"/>
  <c r="F32" i="29"/>
  <c r="F33" i="29"/>
  <c r="G12" i="29"/>
  <c r="G13" i="29"/>
  <c r="G14" i="29"/>
  <c r="G15" i="29"/>
  <c r="G16" i="29"/>
  <c r="G17" i="29"/>
  <c r="G18" i="29"/>
  <c r="G19" i="29"/>
  <c r="G20" i="29"/>
  <c r="G21" i="29"/>
  <c r="G22" i="29"/>
  <c r="G23" i="29"/>
  <c r="G24" i="29"/>
  <c r="G25" i="29"/>
  <c r="G26" i="29"/>
  <c r="G27" i="29"/>
  <c r="G28" i="29"/>
  <c r="G29" i="29"/>
  <c r="G30" i="29"/>
  <c r="G31" i="29"/>
  <c r="G32" i="29"/>
  <c r="G33" i="29"/>
  <c r="H12" i="29"/>
  <c r="H13" i="29"/>
  <c r="H14" i="29"/>
  <c r="H15" i="29"/>
  <c r="H16" i="29"/>
  <c r="H17" i="29"/>
  <c r="H18" i="29"/>
  <c r="H19" i="29"/>
  <c r="H20" i="29"/>
  <c r="H21" i="29"/>
  <c r="H22" i="29"/>
  <c r="H23" i="29"/>
  <c r="H24" i="29"/>
  <c r="H25" i="29"/>
  <c r="H26" i="29"/>
  <c r="H27" i="29"/>
  <c r="H28" i="29"/>
  <c r="H29" i="29"/>
  <c r="H30" i="29"/>
  <c r="H31" i="29"/>
  <c r="H32" i="29"/>
  <c r="H33" i="29"/>
  <c r="I12" i="29"/>
  <c r="I13" i="29"/>
  <c r="I14" i="29"/>
  <c r="I15" i="29"/>
  <c r="I16" i="29"/>
  <c r="I17" i="29"/>
  <c r="I18" i="29"/>
  <c r="I19" i="29"/>
  <c r="I20" i="29"/>
  <c r="I21" i="29"/>
  <c r="I22" i="29"/>
  <c r="I23" i="29"/>
  <c r="I24" i="29"/>
  <c r="I25" i="29"/>
  <c r="I26" i="29"/>
  <c r="I27" i="29"/>
  <c r="I28" i="29"/>
  <c r="I29" i="29"/>
  <c r="I30" i="29"/>
  <c r="I31" i="29"/>
  <c r="I32" i="29"/>
  <c r="I33" i="29"/>
  <c r="H11" i="29"/>
  <c r="F11" i="29"/>
  <c r="C10" i="40"/>
  <c r="C11" i="40"/>
  <c r="C12" i="40"/>
  <c r="C13" i="40"/>
  <c r="C14" i="40"/>
  <c r="C15" i="40"/>
  <c r="C16" i="40"/>
  <c r="C17" i="40"/>
  <c r="C18" i="40"/>
  <c r="C19" i="40"/>
  <c r="C20" i="40"/>
  <c r="C21" i="40"/>
  <c r="C22" i="40"/>
  <c r="C23" i="40"/>
  <c r="C24" i="40"/>
  <c r="C25" i="40"/>
  <c r="C26" i="40"/>
  <c r="C27" i="40"/>
  <c r="C28" i="40"/>
  <c r="C29" i="40"/>
  <c r="C30" i="40"/>
  <c r="C31" i="40"/>
  <c r="C32" i="40"/>
  <c r="D24" i="22"/>
  <c r="E24" i="22" s="1"/>
  <c r="Q12" i="29"/>
  <c r="R12" i="29"/>
  <c r="Q13" i="29"/>
  <c r="R13" i="29"/>
  <c r="Q14" i="29"/>
  <c r="R14" i="29"/>
  <c r="Q15" i="29"/>
  <c r="R15" i="29"/>
  <c r="Q16" i="29"/>
  <c r="R16" i="29"/>
  <c r="Q17" i="29"/>
  <c r="R17" i="29"/>
  <c r="Q18" i="29"/>
  <c r="R18" i="29"/>
  <c r="Q19" i="29"/>
  <c r="R19" i="29"/>
  <c r="Q20" i="29"/>
  <c r="R20" i="29"/>
  <c r="Q21" i="29"/>
  <c r="R21" i="29"/>
  <c r="Q22" i="29"/>
  <c r="R22" i="29"/>
  <c r="Q23" i="29"/>
  <c r="R23" i="29"/>
  <c r="Q24" i="29"/>
  <c r="R24" i="29"/>
  <c r="Q25" i="29"/>
  <c r="R25" i="29"/>
  <c r="Q26" i="29"/>
  <c r="R26" i="29"/>
  <c r="Q27" i="29"/>
  <c r="R27" i="29"/>
  <c r="Q28" i="29"/>
  <c r="R28" i="29"/>
  <c r="Q29" i="29"/>
  <c r="R29" i="29"/>
  <c r="Q30" i="29"/>
  <c r="R30" i="29"/>
  <c r="Q31" i="29"/>
  <c r="R31" i="29"/>
  <c r="Q32" i="29"/>
  <c r="R32" i="29"/>
  <c r="Q33" i="29"/>
  <c r="R33" i="29"/>
  <c r="J11" i="29"/>
  <c r="I11" i="29"/>
  <c r="G11" i="44"/>
  <c r="G12" i="44"/>
  <c r="G13" i="44"/>
  <c r="G14" i="44"/>
  <c r="G15" i="44"/>
  <c r="G16" i="44"/>
  <c r="G17" i="44"/>
  <c r="G18" i="44"/>
  <c r="G19" i="44"/>
  <c r="G20" i="44"/>
  <c r="G21" i="44"/>
  <c r="G22" i="44"/>
  <c r="G23" i="44"/>
  <c r="G24" i="44"/>
  <c r="G25" i="44"/>
  <c r="G26" i="44"/>
  <c r="G27" i="44"/>
  <c r="G28" i="44"/>
  <c r="G29" i="44"/>
  <c r="G30" i="44"/>
  <c r="G31" i="44"/>
  <c r="G32" i="44"/>
  <c r="G10" i="44"/>
  <c r="F11" i="44"/>
  <c r="F12" i="44"/>
  <c r="F13" i="44"/>
  <c r="F14" i="44"/>
  <c r="F15" i="44"/>
  <c r="F16" i="44"/>
  <c r="F17" i="44"/>
  <c r="F18" i="44"/>
  <c r="F19" i="44"/>
  <c r="F20" i="44"/>
  <c r="F21" i="44"/>
  <c r="F22" i="44"/>
  <c r="F23" i="44"/>
  <c r="F24" i="44"/>
  <c r="F25" i="44"/>
  <c r="F26" i="44"/>
  <c r="F27" i="44"/>
  <c r="F28" i="44"/>
  <c r="F29" i="44"/>
  <c r="F30" i="44"/>
  <c r="F31" i="44"/>
  <c r="F32" i="44"/>
  <c r="F10" i="44"/>
  <c r="K11" i="29"/>
  <c r="F12" i="39"/>
  <c r="F13" i="39"/>
  <c r="F14" i="39"/>
  <c r="F15" i="39"/>
  <c r="F16" i="39"/>
  <c r="F17" i="39"/>
  <c r="F18" i="39"/>
  <c r="F19" i="39"/>
  <c r="F20" i="39"/>
  <c r="F21" i="39"/>
  <c r="F22" i="39"/>
  <c r="F23" i="39"/>
  <c r="F24" i="39"/>
  <c r="F25" i="39"/>
  <c r="F26" i="39"/>
  <c r="F27" i="39"/>
  <c r="F28" i="39"/>
  <c r="F29" i="39"/>
  <c r="F30" i="39"/>
  <c r="F31" i="39"/>
  <c r="F32" i="39"/>
  <c r="F33" i="39"/>
  <c r="H12" i="39"/>
  <c r="H13" i="39"/>
  <c r="H14" i="39"/>
  <c r="H15" i="39"/>
  <c r="H16" i="39"/>
  <c r="H17" i="39"/>
  <c r="H18" i="39"/>
  <c r="H19" i="39"/>
  <c r="H20" i="39"/>
  <c r="H21" i="39"/>
  <c r="H22" i="39"/>
  <c r="H23" i="39"/>
  <c r="H24" i="39"/>
  <c r="H25" i="39"/>
  <c r="H26" i="39"/>
  <c r="H27" i="39"/>
  <c r="H28" i="39"/>
  <c r="H29" i="39"/>
  <c r="H30" i="39"/>
  <c r="H31" i="39"/>
  <c r="H32" i="39"/>
  <c r="H33" i="39"/>
  <c r="F11" i="39"/>
  <c r="H11" i="39"/>
  <c r="C9" i="40"/>
  <c r="D29" i="22"/>
  <c r="E29" i="22"/>
  <c r="G17" i="39"/>
  <c r="G26" i="39"/>
  <c r="G24" i="39"/>
  <c r="G31" i="39"/>
  <c r="G13" i="39"/>
  <c r="G18" i="39"/>
  <c r="G15" i="39"/>
  <c r="G28" i="39"/>
  <c r="G29" i="39"/>
  <c r="G22" i="39"/>
  <c r="G16" i="39"/>
  <c r="G27" i="39"/>
  <c r="G21" i="39"/>
  <c r="G14" i="39"/>
  <c r="G33" i="39"/>
  <c r="G25" i="39"/>
  <c r="G20" i="39"/>
  <c r="G32" i="39"/>
  <c r="G19" i="39"/>
  <c r="G12" i="39"/>
  <c r="G30" i="39"/>
  <c r="G23" i="39"/>
  <c r="G11" i="39"/>
  <c r="C1" i="30"/>
  <c r="G11" i="29"/>
  <c r="R11" i="29"/>
  <c r="Q11" i="29"/>
  <c r="D38" i="22"/>
  <c r="E38" i="22"/>
  <c r="H32" i="40"/>
  <c r="F32" i="40"/>
  <c r="G32" i="40" s="1"/>
  <c r="E32" i="40"/>
  <c r="D32" i="40"/>
  <c r="B32" i="40"/>
  <c r="H31" i="40"/>
  <c r="F31" i="40"/>
  <c r="G31" i="40" s="1"/>
  <c r="D31" i="40"/>
  <c r="B31" i="40"/>
  <c r="H30" i="40"/>
  <c r="F30" i="40"/>
  <c r="G30" i="40" s="1"/>
  <c r="E30" i="40"/>
  <c r="D30" i="40"/>
  <c r="B30" i="40"/>
  <c r="H29" i="40"/>
  <c r="F29" i="40"/>
  <c r="G29" i="40" s="1"/>
  <c r="E29" i="40"/>
  <c r="D29" i="40"/>
  <c r="B29" i="40"/>
  <c r="H28" i="40"/>
  <c r="F28" i="40"/>
  <c r="G28" i="40" s="1"/>
  <c r="E28" i="40"/>
  <c r="D28" i="40"/>
  <c r="B28" i="40"/>
  <c r="H27" i="40"/>
  <c r="F27" i="40"/>
  <c r="G27" i="40" s="1"/>
  <c r="E27" i="40"/>
  <c r="D27" i="40"/>
  <c r="B27" i="40"/>
  <c r="H26" i="40"/>
  <c r="F26" i="40"/>
  <c r="G26" i="40"/>
  <c r="E26" i="40"/>
  <c r="D26" i="40"/>
  <c r="B26" i="40"/>
  <c r="H25" i="40"/>
  <c r="F25" i="40"/>
  <c r="G25" i="40" s="1"/>
  <c r="E25" i="40"/>
  <c r="D25" i="40"/>
  <c r="B25" i="40"/>
  <c r="H24" i="40"/>
  <c r="F24" i="40"/>
  <c r="G24" i="40" s="1"/>
  <c r="E24" i="40"/>
  <c r="D24" i="40"/>
  <c r="B24" i="40"/>
  <c r="H23" i="40"/>
  <c r="F23" i="40"/>
  <c r="G23" i="40"/>
  <c r="E23" i="40"/>
  <c r="D23" i="40"/>
  <c r="B23" i="40"/>
  <c r="H22" i="40"/>
  <c r="F22" i="40"/>
  <c r="G22" i="40" s="1"/>
  <c r="E22" i="40"/>
  <c r="D22" i="40"/>
  <c r="B22" i="40"/>
  <c r="H21" i="40"/>
  <c r="F21" i="40"/>
  <c r="G21" i="40" s="1"/>
  <c r="E21" i="40"/>
  <c r="D21" i="40"/>
  <c r="B21" i="40"/>
  <c r="H20" i="40"/>
  <c r="F20" i="40"/>
  <c r="G20" i="40" s="1"/>
  <c r="E20" i="40"/>
  <c r="D20" i="40"/>
  <c r="B20" i="40"/>
  <c r="H19" i="40"/>
  <c r="F19" i="40"/>
  <c r="G19" i="40" s="1"/>
  <c r="E19" i="40"/>
  <c r="D19" i="40"/>
  <c r="B19" i="40"/>
  <c r="H18" i="40"/>
  <c r="F18" i="40"/>
  <c r="G18" i="40" s="1"/>
  <c r="E18" i="40"/>
  <c r="D18" i="40"/>
  <c r="B18" i="40"/>
  <c r="H17" i="40"/>
  <c r="F17" i="40"/>
  <c r="G17" i="40" s="1"/>
  <c r="E17" i="40"/>
  <c r="D17" i="40"/>
  <c r="B17" i="40"/>
  <c r="H16" i="40"/>
  <c r="F16" i="40"/>
  <c r="G16" i="40" s="1"/>
  <c r="E16" i="40"/>
  <c r="D16" i="40"/>
  <c r="B16" i="40"/>
  <c r="H15" i="40"/>
  <c r="F15" i="40"/>
  <c r="G15" i="40" s="1"/>
  <c r="E15" i="40"/>
  <c r="D15" i="40"/>
  <c r="B15" i="40"/>
  <c r="H14" i="40"/>
  <c r="F14" i="40"/>
  <c r="G14" i="40" s="1"/>
  <c r="E14" i="40"/>
  <c r="D14" i="40"/>
  <c r="B14" i="40"/>
  <c r="H13" i="40"/>
  <c r="F13" i="40"/>
  <c r="G13" i="40" s="1"/>
  <c r="E13" i="40"/>
  <c r="D13" i="40"/>
  <c r="B13" i="40"/>
  <c r="H12" i="40"/>
  <c r="F12" i="40"/>
  <c r="G12" i="40" s="1"/>
  <c r="E12" i="40"/>
  <c r="D12" i="40"/>
  <c r="B12" i="40"/>
  <c r="H11" i="40"/>
  <c r="F11" i="40"/>
  <c r="G11" i="40" s="1"/>
  <c r="E11" i="40"/>
  <c r="D11" i="40"/>
  <c r="B11" i="40"/>
  <c r="H10" i="40"/>
  <c r="F10" i="40"/>
  <c r="G10" i="40"/>
  <c r="E10" i="40"/>
  <c r="D10" i="40"/>
  <c r="B10" i="40"/>
  <c r="B33" i="39"/>
  <c r="B32" i="39"/>
  <c r="B31" i="39"/>
  <c r="B30" i="39"/>
  <c r="B29" i="39"/>
  <c r="B28" i="39"/>
  <c r="B27" i="39"/>
  <c r="B26" i="39"/>
  <c r="B25" i="39"/>
  <c r="B24" i="39"/>
  <c r="B23" i="39"/>
  <c r="B22" i="39"/>
  <c r="B21" i="39"/>
  <c r="B20" i="39"/>
  <c r="B19" i="39"/>
  <c r="B18" i="39"/>
  <c r="B17" i="39"/>
  <c r="B16" i="39"/>
  <c r="B15" i="39"/>
  <c r="B14" i="39"/>
  <c r="B13" i="39"/>
  <c r="B12" i="39"/>
  <c r="B11" i="39"/>
  <c r="B12" i="30"/>
  <c r="B13" i="30"/>
  <c r="B14" i="30"/>
  <c r="B15" i="30"/>
  <c r="B16" i="30"/>
  <c r="B17" i="30"/>
  <c r="B18" i="30"/>
  <c r="B19" i="30"/>
  <c r="B20" i="30"/>
  <c r="B21" i="30"/>
  <c r="B22" i="30"/>
  <c r="B23" i="30"/>
  <c r="B24" i="30"/>
  <c r="B25" i="30"/>
  <c r="B26" i="30"/>
  <c r="B27" i="30"/>
  <c r="B28" i="30"/>
  <c r="B29" i="30"/>
  <c r="B30" i="30"/>
  <c r="B31" i="30"/>
  <c r="B32" i="30"/>
  <c r="B33" i="30"/>
  <c r="B11" i="30"/>
  <c r="B12" i="29"/>
  <c r="B13" i="29"/>
  <c r="B14" i="29"/>
  <c r="B15" i="29"/>
  <c r="B16" i="29"/>
  <c r="B17" i="29"/>
  <c r="B18" i="29"/>
  <c r="B19" i="29"/>
  <c r="B20" i="29"/>
  <c r="B21" i="29"/>
  <c r="B22" i="29"/>
  <c r="B23" i="29"/>
  <c r="B24" i="29"/>
  <c r="B25" i="29"/>
  <c r="B26" i="29"/>
  <c r="B27" i="29"/>
  <c r="B28" i="29"/>
  <c r="B29" i="29"/>
  <c r="B30" i="29"/>
  <c r="B31" i="29"/>
  <c r="B32" i="29"/>
  <c r="B33" i="29"/>
  <c r="B11" i="29"/>
  <c r="D15" i="17" l="1"/>
  <c r="C27" i="53"/>
  <c r="D27" i="53" s="1"/>
  <c r="D13" i="30"/>
  <c r="D16" i="30"/>
  <c r="D15" i="29"/>
  <c r="D12" i="30"/>
  <c r="D18" i="30"/>
  <c r="D32" i="30"/>
  <c r="D25" i="30"/>
  <c r="D24" i="30"/>
  <c r="D21" i="30"/>
  <c r="D31" i="30"/>
  <c r="D20" i="30"/>
  <c r="D33" i="29"/>
  <c r="D28" i="30"/>
  <c r="D17" i="30"/>
  <c r="D24" i="29"/>
  <c r="D25" i="29"/>
  <c r="C15" i="39"/>
  <c r="D15" i="39" s="1"/>
  <c r="C15" i="29" s="1"/>
  <c r="D19" i="29"/>
  <c r="D17" i="29"/>
  <c r="D29" i="29"/>
  <c r="D13" i="29"/>
  <c r="C19" i="39"/>
  <c r="D19" i="39" s="1"/>
  <c r="C18" i="44" s="1"/>
  <c r="D26" i="30"/>
  <c r="D32" i="29"/>
  <c r="D16" i="29"/>
  <c r="D30" i="29"/>
  <c r="D22" i="29"/>
  <c r="D14" i="29"/>
  <c r="D28" i="29"/>
  <c r="D20" i="29"/>
  <c r="D12" i="29"/>
  <c r="D19" i="30"/>
  <c r="D11" i="30"/>
  <c r="D23" i="30"/>
  <c r="C23" i="39"/>
  <c r="D23" i="39" s="1"/>
  <c r="C23" i="4" s="1"/>
  <c r="D27" i="29"/>
  <c r="D31" i="29"/>
  <c r="C28" i="39"/>
  <c r="D28" i="39" s="1"/>
  <c r="C27" i="44" s="1"/>
  <c r="D33" i="30"/>
  <c r="D29" i="30"/>
  <c r="D22" i="30"/>
  <c r="D27" i="30"/>
  <c r="D14" i="30"/>
  <c r="D30" i="30"/>
  <c r="C31" i="39"/>
  <c r="D31" i="39" s="1"/>
  <c r="C31" i="29" s="1"/>
  <c r="C21" i="39"/>
  <c r="D21" i="39" s="1"/>
  <c r="C21" i="4" s="1"/>
  <c r="D11" i="29"/>
  <c r="D23" i="29"/>
  <c r="D21" i="29"/>
  <c r="D26" i="29"/>
  <c r="D18" i="29"/>
  <c r="D15" i="30"/>
  <c r="C18" i="39"/>
  <c r="D18" i="39" s="1"/>
  <c r="C17" i="44" s="1"/>
  <c r="C29" i="39"/>
  <c r="D29" i="39" s="1"/>
  <c r="C29" i="4" s="1"/>
  <c r="C32" i="39"/>
  <c r="D32" i="39" s="1"/>
  <c r="C32" i="29" s="1"/>
  <c r="C17" i="39"/>
  <c r="D17" i="39" s="1"/>
  <c r="C17" i="4" s="1"/>
  <c r="C24" i="39"/>
  <c r="D24" i="39" s="1"/>
  <c r="C24" i="29" s="1"/>
  <c r="C25" i="39"/>
  <c r="D25" i="39" s="1"/>
  <c r="C33" i="39"/>
  <c r="D33" i="39" s="1"/>
  <c r="C30" i="39"/>
  <c r="D30" i="39" s="1"/>
  <c r="C22" i="39"/>
  <c r="D22" i="39" s="1"/>
  <c r="C20" i="39"/>
  <c r="D20" i="39" s="1"/>
  <c r="C12" i="39"/>
  <c r="D12" i="39" s="1"/>
  <c r="C26" i="39"/>
  <c r="D26" i="39" s="1"/>
  <c r="C11" i="39"/>
  <c r="D11" i="39" s="1"/>
  <c r="C27" i="39"/>
  <c r="D27" i="39" s="1"/>
  <c r="C16" i="39"/>
  <c r="D16" i="39" s="1"/>
  <c r="C13" i="39"/>
  <c r="D13" i="39" s="1"/>
  <c r="C14" i="39"/>
  <c r="D14" i="39" s="1"/>
  <c r="E15" i="29" l="1"/>
  <c r="E31" i="29"/>
  <c r="D31" i="4" s="1"/>
  <c r="E15" i="17"/>
  <c r="D21" i="17"/>
  <c r="E21" i="17" s="1"/>
  <c r="C14" i="44"/>
  <c r="C17" i="29"/>
  <c r="E17" i="29" s="1"/>
  <c r="C17" i="30" s="1"/>
  <c r="E17" i="30" s="1"/>
  <c r="C23" i="29"/>
  <c r="E23" i="29" s="1"/>
  <c r="D22" i="44" s="1"/>
  <c r="E32" i="29"/>
  <c r="C32" i="30" s="1"/>
  <c r="E32" i="30" s="1"/>
  <c r="C22" i="44"/>
  <c r="C16" i="44"/>
  <c r="C15" i="4"/>
  <c r="E24" i="29"/>
  <c r="D23" i="44" s="1"/>
  <c r="C23" i="44"/>
  <c r="C19" i="4"/>
  <c r="C30" i="44"/>
  <c r="C29" i="29"/>
  <c r="E29" i="29" s="1"/>
  <c r="D29" i="4" s="1"/>
  <c r="C19" i="29"/>
  <c r="E19" i="29" s="1"/>
  <c r="D19" i="4" s="1"/>
  <c r="C31" i="4"/>
  <c r="C18" i="29"/>
  <c r="E18" i="29" s="1"/>
  <c r="D17" i="44" s="1"/>
  <c r="C28" i="29"/>
  <c r="E28" i="29" s="1"/>
  <c r="C28" i="30" s="1"/>
  <c r="E28" i="30" s="1"/>
  <c r="C18" i="4"/>
  <c r="C28" i="4"/>
  <c r="C21" i="29"/>
  <c r="E21" i="29" s="1"/>
  <c r="C21" i="30" s="1"/>
  <c r="E21" i="30" s="1"/>
  <c r="C20" i="44"/>
  <c r="C32" i="4"/>
  <c r="C28" i="44"/>
  <c r="C24" i="4"/>
  <c r="C31" i="44"/>
  <c r="C20" i="29"/>
  <c r="E20" i="29" s="1"/>
  <c r="C20" i="4"/>
  <c r="C19" i="44"/>
  <c r="C22" i="4"/>
  <c r="C22" i="29"/>
  <c r="E22" i="29" s="1"/>
  <c r="C21" i="44"/>
  <c r="C14" i="4"/>
  <c r="C14" i="29"/>
  <c r="E14" i="29" s="1"/>
  <c r="C13" i="44"/>
  <c r="C30" i="29"/>
  <c r="E30" i="29" s="1"/>
  <c r="C30" i="4"/>
  <c r="C29" i="44"/>
  <c r="C15" i="30"/>
  <c r="E15" i="30" s="1"/>
  <c r="D15" i="4"/>
  <c r="D14" i="44"/>
  <c r="C33" i="4"/>
  <c r="C33" i="29"/>
  <c r="E33" i="29" s="1"/>
  <c r="C32" i="44"/>
  <c r="C24" i="44"/>
  <c r="C25" i="29"/>
  <c r="E25" i="29" s="1"/>
  <c r="C25" i="4"/>
  <c r="C11" i="29"/>
  <c r="E11" i="29" s="1"/>
  <c r="C11" i="4"/>
  <c r="C10" i="44"/>
  <c r="C12" i="4"/>
  <c r="C11" i="44"/>
  <c r="C12" i="29"/>
  <c r="E12" i="29" s="1"/>
  <c r="C15" i="44"/>
  <c r="C16" i="29"/>
  <c r="E16" i="29" s="1"/>
  <c r="C16" i="4"/>
  <c r="C27" i="29"/>
  <c r="E27" i="29" s="1"/>
  <c r="C26" i="44"/>
  <c r="C27" i="4"/>
  <c r="C12" i="44"/>
  <c r="C13" i="29"/>
  <c r="E13" i="29" s="1"/>
  <c r="C13" i="4"/>
  <c r="C26" i="4"/>
  <c r="C26" i="29"/>
  <c r="E26" i="29" s="1"/>
  <c r="C25" i="44"/>
  <c r="D30" i="44" l="1"/>
  <c r="C31" i="30"/>
  <c r="E31" i="30" s="1"/>
  <c r="E31" i="4" s="1"/>
  <c r="D24" i="17"/>
  <c r="E24" i="17" s="1"/>
  <c r="E32" i="4"/>
  <c r="E31" i="44"/>
  <c r="D16" i="44"/>
  <c r="D20" i="44"/>
  <c r="D17" i="4"/>
  <c r="D23" i="4"/>
  <c r="C23" i="30"/>
  <c r="E23" i="30" s="1"/>
  <c r="E23" i="4" s="1"/>
  <c r="D28" i="4"/>
  <c r="D32" i="4"/>
  <c r="D21" i="4"/>
  <c r="D18" i="4"/>
  <c r="D27" i="44"/>
  <c r="D31" i="44"/>
  <c r="C19" i="30"/>
  <c r="E19" i="30" s="1"/>
  <c r="E19" i="4" s="1"/>
  <c r="D18" i="44"/>
  <c r="C24" i="30"/>
  <c r="E24" i="30" s="1"/>
  <c r="D24" i="4"/>
  <c r="C29" i="30"/>
  <c r="E29" i="30" s="1"/>
  <c r="D28" i="44"/>
  <c r="C18" i="30"/>
  <c r="E18" i="30" s="1"/>
  <c r="E17" i="44" s="1"/>
  <c r="D30" i="4"/>
  <c r="C30" i="30"/>
  <c r="E30" i="30" s="1"/>
  <c r="D29" i="44"/>
  <c r="C22" i="30"/>
  <c r="E22" i="30" s="1"/>
  <c r="D22" i="4"/>
  <c r="D21" i="44"/>
  <c r="D25" i="44"/>
  <c r="D26" i="4"/>
  <c r="C26" i="30"/>
  <c r="E26" i="30" s="1"/>
  <c r="C12" i="30"/>
  <c r="E12" i="30" s="1"/>
  <c r="D11" i="44"/>
  <c r="D12" i="4"/>
  <c r="C11" i="30"/>
  <c r="E11" i="30" s="1"/>
  <c r="D11" i="4"/>
  <c r="D10" i="44"/>
  <c r="E28" i="4"/>
  <c r="E27" i="44"/>
  <c r="D13" i="44"/>
  <c r="C14" i="30"/>
  <c r="E14" i="30" s="1"/>
  <c r="D14" i="4"/>
  <c r="D20" i="4"/>
  <c r="C20" i="30"/>
  <c r="E20" i="30" s="1"/>
  <c r="D19" i="44"/>
  <c r="D27" i="4"/>
  <c r="C27" i="30"/>
  <c r="E27" i="30" s="1"/>
  <c r="E29" i="4" s="1"/>
  <c r="D26" i="44"/>
  <c r="C25" i="30"/>
  <c r="E25" i="30" s="1"/>
  <c r="D25" i="4"/>
  <c r="D24" i="44"/>
  <c r="E14" i="44"/>
  <c r="E15" i="4"/>
  <c r="C33" i="30"/>
  <c r="E33" i="30" s="1"/>
  <c r="D33" i="4"/>
  <c r="D32" i="44"/>
  <c r="E21" i="4"/>
  <c r="E20" i="44"/>
  <c r="D13" i="4"/>
  <c r="C13" i="30"/>
  <c r="E13" i="30" s="1"/>
  <c r="D12" i="44"/>
  <c r="D16" i="4"/>
  <c r="C16" i="30"/>
  <c r="E16" i="30" s="1"/>
  <c r="D15" i="44"/>
  <c r="E16" i="44"/>
  <c r="E17" i="4"/>
  <c r="E30" i="44" l="1"/>
  <c r="E18" i="4"/>
  <c r="E22" i="44"/>
  <c r="E18" i="44"/>
  <c r="E23" i="44"/>
  <c r="E24" i="4"/>
  <c r="E28" i="44"/>
  <c r="E32" i="44"/>
  <c r="E33" i="4"/>
  <c r="E13" i="44"/>
  <c r="E14" i="4"/>
  <c r="E13" i="4"/>
  <c r="E12" i="44"/>
  <c r="E20" i="4"/>
  <c r="E19" i="44"/>
  <c r="E11" i="4"/>
  <c r="E10" i="44"/>
  <c r="E22" i="4"/>
  <c r="E21" i="44"/>
  <c r="E25" i="4"/>
  <c r="E24" i="44"/>
  <c r="E12" i="4"/>
  <c r="E11" i="44"/>
  <c r="E29" i="44"/>
  <c r="E30" i="4"/>
  <c r="E16" i="4"/>
  <c r="E15" i="44"/>
  <c r="E27" i="4"/>
  <c r="E26" i="44"/>
  <c r="E25" i="44"/>
  <c r="E26" i="4"/>
</calcChain>
</file>

<file path=xl/sharedStrings.xml><?xml version="1.0" encoding="utf-8"?>
<sst xmlns="http://schemas.openxmlformats.org/spreadsheetml/2006/main" count="1766" uniqueCount="709">
  <si>
    <t>Constructed Wetlands</t>
  </si>
  <si>
    <t>Infiltration Trench</t>
  </si>
  <si>
    <t>Infiltration Basin</t>
  </si>
  <si>
    <t>Vegetated Filter Strip</t>
  </si>
  <si>
    <t>Dry Extended Detention Basin</t>
  </si>
  <si>
    <t>Secondary</t>
  </si>
  <si>
    <t>Peak Flow Control</t>
  </si>
  <si>
    <t>High</t>
  </si>
  <si>
    <t>Medium</t>
  </si>
  <si>
    <t>Low</t>
  </si>
  <si>
    <t xml:space="preserve">Operations and Maintenance (O&amp;M) </t>
  </si>
  <si>
    <t>Wet Extended Detention Basin</t>
  </si>
  <si>
    <t>Guidance</t>
  </si>
  <si>
    <t>Unknown</t>
  </si>
  <si>
    <t>Yes</t>
  </si>
  <si>
    <t>No</t>
  </si>
  <si>
    <t>N/A</t>
  </si>
  <si>
    <t>Vegetated Biofilter</t>
  </si>
  <si>
    <t>ac</t>
  </si>
  <si>
    <t>(Dropdown)</t>
  </si>
  <si>
    <t>Routine Maintenance Assessment:</t>
  </si>
  <si>
    <t>Permit Applicability</t>
  </si>
  <si>
    <t>Is project located within Big Darby Creek watershed or Olentangy River watershed?</t>
  </si>
  <si>
    <t>inches</t>
  </si>
  <si>
    <t>in/hr</t>
  </si>
  <si>
    <t>cfs</t>
  </si>
  <si>
    <t>ac-ft</t>
  </si>
  <si>
    <t>P = Precipitation =</t>
  </si>
  <si>
    <t>BMP Selection Basis</t>
  </si>
  <si>
    <t>Constructed Wetland</t>
  </si>
  <si>
    <t>Bioretention Cell</t>
  </si>
  <si>
    <t>Extended Detention</t>
  </si>
  <si>
    <t>Retention Basin</t>
  </si>
  <si>
    <t>Manufactured Systems</t>
  </si>
  <si>
    <t>Bioretention Area/Cell</t>
  </si>
  <si>
    <t>Sand &amp; Other Media Filtration</t>
  </si>
  <si>
    <t>Infiltration Basin or Trench</t>
  </si>
  <si>
    <t>Main Menu</t>
  </si>
  <si>
    <t>Project Owner</t>
  </si>
  <si>
    <t>Category</t>
  </si>
  <si>
    <t>Description</t>
  </si>
  <si>
    <t>Tool User and Role Description</t>
  </si>
  <si>
    <t>Description of tab / step in tool</t>
  </si>
  <si>
    <t>Step 1  --&gt;</t>
  </si>
  <si>
    <t>Step 2  --&gt;</t>
  </si>
  <si>
    <t>&lt;--  Use this tab to determine applicability of post-construction requirements toward your project.</t>
  </si>
  <si>
    <t>Reference  --&gt;</t>
  </si>
  <si>
    <t>Tool Overview</t>
  </si>
  <si>
    <t>Tool Purpose and Objectives:</t>
  </si>
  <si>
    <t>Project Name and Location</t>
  </si>
  <si>
    <t>Perm. Pavement - Ext. Detention</t>
  </si>
  <si>
    <t>Perm. Pavement - Infiltration</t>
  </si>
  <si>
    <t>Guidance on User Data Entry and Tool Formatting</t>
  </si>
  <si>
    <t>This tool uses color formatting to distinguish between various types of cells, including cells requiring data entry, providing guidance, providing conclusions, and those requiring no action.  Please refer to the legend below for further information.</t>
  </si>
  <si>
    <t>Results</t>
  </si>
  <si>
    <t>General</t>
  </si>
  <si>
    <t>Data Entry</t>
  </si>
  <si>
    <t>Shortcut</t>
  </si>
  <si>
    <t>Detailed BMP Matrix</t>
  </si>
  <si>
    <t>Back to Main Menu</t>
  </si>
  <si>
    <t>Is project able to acquire additional land if needed outside of existing ROW?</t>
  </si>
  <si>
    <t>HSG</t>
  </si>
  <si>
    <t>Reference:  Detailed BMP Matrix</t>
  </si>
  <si>
    <t>Multi-Chamber Treatment Train</t>
  </si>
  <si>
    <t>Subsurface Bed Filters</t>
  </si>
  <si>
    <t>Infiltration Gallery</t>
  </si>
  <si>
    <t>Subsurface Flow Wetland</t>
  </si>
  <si>
    <t>Underground Systems</t>
  </si>
  <si>
    <t>Linear Systems</t>
  </si>
  <si>
    <t>Basin Systems</t>
  </si>
  <si>
    <t>Bioretention With Underdrain</t>
  </si>
  <si>
    <t>Bioretention Without Underdrain</t>
  </si>
  <si>
    <t>Pavement Systems</t>
  </si>
  <si>
    <t>Permeable Friction Course (PFC) Overlay</t>
  </si>
  <si>
    <t>Alias</t>
  </si>
  <si>
    <t>Open Graded Friction Course</t>
  </si>
  <si>
    <t>Pervious Pavement Shoulder, Permeable Gutters</t>
  </si>
  <si>
    <t>Infiltration Basin, Infiltration Trench, Exfiltration Trench</t>
  </si>
  <si>
    <t>Bioslope, Ecology Embankment</t>
  </si>
  <si>
    <t>Gravel Trench</t>
  </si>
  <si>
    <t>Wetland Swale</t>
  </si>
  <si>
    <t>MCTT, Subsurface Treatment Train</t>
  </si>
  <si>
    <t>Pipe Gallery, Infiltration Vault</t>
  </si>
  <si>
    <t>Gravel Wetland, Submerged Wetland</t>
  </si>
  <si>
    <t>Physical Site Constraints</t>
  </si>
  <si>
    <t>Permeable Pavement - Infiltration</t>
  </si>
  <si>
    <t>Permeable Pavement - Extended Detention</t>
  </si>
  <si>
    <t>Water Quantity Control Functions</t>
  </si>
  <si>
    <t>BMP Name</t>
  </si>
  <si>
    <t>Underground Detention 
(Extended Detention)</t>
  </si>
  <si>
    <t>Reference:  Tool Overview</t>
  </si>
  <si>
    <t>Does the project pavement design criteria allow for potential use of permeable pavement in any portion of the paved area (e.g., through lanes, parking lanes, shoulder, gutter)?</t>
  </si>
  <si>
    <t>Possibly</t>
  </si>
  <si>
    <t>BMP Dimensions / Footprint</t>
  </si>
  <si>
    <t>Min. GW Table Separation (ft)</t>
  </si>
  <si>
    <t>BMP Compatibility with Inflow Types</t>
  </si>
  <si>
    <t>Hydrologic Soil Group Compatibility</t>
  </si>
  <si>
    <t>Treatment Level: Bacteria</t>
  </si>
  <si>
    <t>Treatment Level: Oil &amp; Grease</t>
  </si>
  <si>
    <t>Treatment Level: Organics</t>
  </si>
  <si>
    <t>Select primary Hydrologic Soil Group (A/B/C/D) at site (per USDA).</t>
  </si>
  <si>
    <t>Ponding Characteristics</t>
  </si>
  <si>
    <t>Permeable Pavement</t>
  </si>
  <si>
    <t>Aesthetics</t>
  </si>
  <si>
    <t>Ohio EPA Link</t>
  </si>
  <si>
    <t>Disturbance Area Assessment</t>
  </si>
  <si>
    <t>YesNo4</t>
  </si>
  <si>
    <t>Post-Construction Applicability:</t>
  </si>
  <si>
    <t>Project Designer/Engineer</t>
  </si>
  <si>
    <r>
      <rPr>
        <b/>
        <i/>
        <u/>
        <sz val="11"/>
        <color theme="1"/>
        <rFont val="Calibri"/>
        <family val="2"/>
        <scheme val="minor"/>
      </rPr>
      <t xml:space="preserve">GUIDANCE: </t>
    </r>
    <r>
      <rPr>
        <i/>
        <sz val="11"/>
        <color theme="1"/>
        <rFont val="Calibri"/>
        <family val="2"/>
        <scheme val="minor"/>
      </rPr>
      <t xml:space="preserve"> This tab provides an overview of this tool, including the problem statement and research that led to the development of this tool, tool purpose and objectives, and cautions and guidance for how to use and apply this tool. </t>
    </r>
  </si>
  <si>
    <t>Wqmin</t>
  </si>
  <si>
    <t>Potential treatment benefit for nutrients (phosphorus):</t>
  </si>
  <si>
    <t>Potential treatment benefit for bacteria:</t>
  </si>
  <si>
    <t>Potential treatment benefit for oil &amp; grease:</t>
  </si>
  <si>
    <t>Potential treatment benefit for organics:</t>
  </si>
  <si>
    <t>SCREENING PHASE DROPDOWNS</t>
  </si>
  <si>
    <t>Not needed</t>
  </si>
  <si>
    <t>Consider in screening</t>
  </si>
  <si>
    <t>Step 4A  --&gt;</t>
  </si>
  <si>
    <t>Step 4B  --&gt;</t>
  </si>
  <si>
    <t>Step 5A  --&gt;</t>
  </si>
  <si>
    <t>Step 5B  --&gt;</t>
  </si>
  <si>
    <t>Answer Questions for Screening Phase 3</t>
  </si>
  <si>
    <t>Answer Questions for Screening Phase 2</t>
  </si>
  <si>
    <t>Step 3A  --&gt;</t>
  </si>
  <si>
    <t>Step 3B  --&gt;</t>
  </si>
  <si>
    <t>Answer Questions for Screening Phase 1</t>
  </si>
  <si>
    <t>Review List of BMPs Included in Tool</t>
  </si>
  <si>
    <t>Step 1  -  Determine Applicability of Post-Construction Requirements</t>
  </si>
  <si>
    <t>Step 3A  -  Answer Questions for Screening Phase 1</t>
  </si>
  <si>
    <t>Step 4A  -  Answer Questions for Screening Phase 2</t>
  </si>
  <si>
    <t>Step 5A  -  Answer Questions for Screening Phase 3</t>
  </si>
  <si>
    <t>Step 4B  -  Review Screening Phase 2 Results</t>
  </si>
  <si>
    <t>Step 3B  -  Review Screening Phase 1 Results</t>
  </si>
  <si>
    <t>Step 2  -  Review Initial List of BMPs Included in Tool</t>
  </si>
  <si>
    <t>Determine Post-Construction Applicability</t>
  </si>
  <si>
    <t>Screened BMP List</t>
  </si>
  <si>
    <t>Terms</t>
  </si>
  <si>
    <t>Definitions</t>
  </si>
  <si>
    <t>Acronyms and Abbreviations</t>
  </si>
  <si>
    <t>Reference:  Acronyms &amp; Abbreviations</t>
  </si>
  <si>
    <t>Reference:  Glossary of Terms</t>
  </si>
  <si>
    <t>Post-construction</t>
  </si>
  <si>
    <t>BMP</t>
  </si>
  <si>
    <t>TMDL</t>
  </si>
  <si>
    <t>Potential treatment benefit for metals:</t>
  </si>
  <si>
    <t>Potential treatment benefit for nutrients (nitrogen):</t>
  </si>
  <si>
    <t>YesNo5</t>
  </si>
  <si>
    <t>ROW</t>
  </si>
  <si>
    <t>Right of way</t>
  </si>
  <si>
    <t xml:space="preserve">EPA / Ohio EPA </t>
  </si>
  <si>
    <t>Total Maximum Daily Load</t>
  </si>
  <si>
    <t>ODOT</t>
  </si>
  <si>
    <t>Ohio Department of Transportation</t>
  </si>
  <si>
    <t>NPDES</t>
  </si>
  <si>
    <t>National Pollutant Discharge Elimination System permit program administered by Ohio EPA</t>
  </si>
  <si>
    <r>
      <t xml:space="preserve">Ohio </t>
    </r>
    <r>
      <rPr>
        <sz val="11"/>
        <color theme="1"/>
        <rFont val="Calibri"/>
        <family val="2"/>
        <scheme val="minor"/>
      </rPr>
      <t>Environmental Protection Agency</t>
    </r>
  </si>
  <si>
    <t>Local Manual and Alternative BMPs</t>
  </si>
  <si>
    <t>Screening Analysis by Topic</t>
  </si>
  <si>
    <t>Results After Phase 1 Screening</t>
  </si>
  <si>
    <t>Overall Phase 1 Screening Assessment</t>
  </si>
  <si>
    <t>Screening - BMPs Remaining</t>
  </si>
  <si>
    <t>Screening - BMPs Screened Out</t>
  </si>
  <si>
    <t>Treatment of Nitrogen</t>
  </si>
  <si>
    <t>Treatment of Phosphorus</t>
  </si>
  <si>
    <t>Treatment of Metals</t>
  </si>
  <si>
    <t>Treatment of Bacteria</t>
  </si>
  <si>
    <t>Treatment of Oil &amp; Grease</t>
  </si>
  <si>
    <t>Treatment of Organics</t>
  </si>
  <si>
    <t>Overall Phase 2 Screening Assessment</t>
  </si>
  <si>
    <t>Previous Results After Phase 1 Screening</t>
  </si>
  <si>
    <t>Permanent Pool</t>
  </si>
  <si>
    <t>Temp Water Surface</t>
  </si>
  <si>
    <t>A/B</t>
  </si>
  <si>
    <t>C/D</t>
  </si>
  <si>
    <t>Width</t>
  </si>
  <si>
    <t>Previous Results After Phase 2 Screening</t>
  </si>
  <si>
    <t>Overall Phase 3 Screening Assessment</t>
  </si>
  <si>
    <t>Compiled Results After Phase 2 Screening</t>
  </si>
  <si>
    <t>Compiled Results After Phase 3 Screening</t>
  </si>
  <si>
    <t>Piped Inflow</t>
  </si>
  <si>
    <t>Street Sweeper Required</t>
  </si>
  <si>
    <t>Confined Space Entry Required</t>
  </si>
  <si>
    <t>Vactor Truck Required</t>
  </si>
  <si>
    <t xml:space="preserve">Channel Inflow </t>
  </si>
  <si>
    <t>An underground storage structure that is designed to provide peak flow control.</t>
  </si>
  <si>
    <t>An underground treatment system with three chambers for grit removal, sedimentation, and filtration through media.</t>
  </si>
  <si>
    <t>A structure with an underground filter media bed  that provides treatment when inflows percolate through the bed, with outflow through underdrains or infiltration.</t>
  </si>
  <si>
    <t>An underground engineered system that can include a combination of wetland vegetation, porous media, and associated microbial and physiological ecosystems to provide pollutant removal via primarily oxidation‐reduction mechanisms and microbial processes.</t>
  </si>
  <si>
    <t>A linear flow-through, system with gently sloped vegetated strips of land, with or without soil amendments, to treat sheet flow runoff from adjacent impervious areas via filtration, sedimentation, infiltration, biochemical processes and plant uptake.</t>
  </si>
  <si>
    <t>A linear side slope flow-though treatment system that includes grass strip and media filter bed treatment zones and an associated underdrain or surface conveyance system.</t>
  </si>
  <si>
    <t xml:space="preserve"> A long, narrow, stone-filled trenches that are designed to store and subsequently infiltrate runoff through the sides and bottom of the trench.</t>
  </si>
  <si>
    <t xml:space="preserve">A shallow, flow-through channels with dense, low-lying vegetation covering the side slopes and all or most of the bottom area that are designed to remove pollutants through sedimentation, filtration, and infiltration while conveying flows downstream. </t>
  </si>
  <si>
    <t xml:space="preserve">A densely vegetated flow-through waterway that provides treatment via sedimentation and biological uptake while conveying flows downstream. </t>
  </si>
  <si>
    <t>An earthen, vegetated basin with a flat bottom that stores and subsequently infiltrates runoff through the bottom of the basin.</t>
  </si>
  <si>
    <t>Pavement that allows for percolation through surface void spaces into underlying material.</t>
  </si>
  <si>
    <t>BMP Functions</t>
  </si>
  <si>
    <t>Treatment Level: Metals</t>
  </si>
  <si>
    <t>BMP Definition / General Information</t>
  </si>
  <si>
    <t>BMP Description</t>
  </si>
  <si>
    <t>BMP Tool Screening Results</t>
  </si>
  <si>
    <t>Curb Cut or Overland Flow</t>
  </si>
  <si>
    <t>Vactor truck</t>
  </si>
  <si>
    <t>Street Sweeper</t>
  </si>
  <si>
    <t>Confined Space Entry</t>
  </si>
  <si>
    <t>$</t>
  </si>
  <si>
    <t>$$</t>
  </si>
  <si>
    <t>$$$</t>
  </si>
  <si>
    <t>$$$$</t>
  </si>
  <si>
    <t>Will a vactor truck be available for BMP O&amp;M?</t>
  </si>
  <si>
    <t>Will a street sweeper be available for BMP O&amp;M?</t>
  </si>
  <si>
    <t>Will you have staff and equipment available to perform confined space entry for BMP O&amp;M?</t>
  </si>
  <si>
    <t>Subsurface</t>
  </si>
  <si>
    <t>Min. Bedrock Separation (ft)</t>
  </si>
  <si>
    <t>Will you consider a BMP that includes an exposed permanent pool (always wet, including between storm events)?</t>
  </si>
  <si>
    <t>Area Served / Tributary Area</t>
  </si>
  <si>
    <t>BMP Footprint Area</t>
  </si>
  <si>
    <t>Native Vegetation</t>
  </si>
  <si>
    <t>Do you require BMPs that are subsurface and not visible to public?</t>
  </si>
  <si>
    <t>Step 6  --&gt;</t>
  </si>
  <si>
    <t>Review Final BMP List After Screening</t>
  </si>
  <si>
    <t>Review Screening Phase 2 Results</t>
  </si>
  <si>
    <t>Review Screening Phase 3 Results</t>
  </si>
  <si>
    <t>Review Screening Phase 1 Results</t>
  </si>
  <si>
    <t>Glossary of Terms</t>
  </si>
  <si>
    <t>&lt;--  Refer to this tab for definitions of acronyms used in this tool.</t>
  </si>
  <si>
    <t>&lt;--  Refer to this tab for definitions of terms used in this tool.</t>
  </si>
  <si>
    <t>Step 5B  -  Review Screening Phase 3 Results</t>
  </si>
  <si>
    <t>Answer "no" only if the entire project drains to combined sanitary sewers.  The remainder of this tool should be filled out only for the portions of the project that are NOT draining to a combined sanitary sewer.</t>
  </si>
  <si>
    <t>Review project attributes to determine whether there are deviations from existing roadway alignment, grade, or hydraulic capacity.  If unknown, please enter "No" for planning purposes.</t>
  </si>
  <si>
    <t>Subsurface / Not Exposed</t>
  </si>
  <si>
    <t>Will you consider BMPs that require native or ornamental plants (not turf grass or sod)?</t>
  </si>
  <si>
    <t>If considering alternative BMPs, answer the questions below to determine if channel protection is required.</t>
  </si>
  <si>
    <t>Channel Protection Requirements</t>
  </si>
  <si>
    <t>Additional Quantity Control Requirements</t>
  </si>
  <si>
    <t>Additional Quality Control Requirements</t>
  </si>
  <si>
    <t>Is project performing redevelopment within an ultra-urban setting (downtown area or on a site that is 100 percent impervious and the storm water discharge is directed into an existing storm sewer system)?</t>
  </si>
  <si>
    <t>Does project site drain directly into a large river (fourth order or greater) or to a lake and where the development area is less than 5 percent of the watershed area upstream of the development site?</t>
  </si>
  <si>
    <t>Step 3A.1 - BMP Selection Basis</t>
  </si>
  <si>
    <t>Step 3A.3 - Alternative BMP Channel Protection Requirements</t>
  </si>
  <si>
    <t>Step 4A.1 - Siting Constraints - Define the space availability at your site for BMPs, as well as potential drainage area sizes</t>
  </si>
  <si>
    <t>Step 4A.2 - Hydraulic Drop - Define the drop in elevation for flow at your site</t>
  </si>
  <si>
    <t>Step 4A.3 - Infiltration Constraints - Define the characteristics of your site that may affect the feasibility of infiltration</t>
  </si>
  <si>
    <t>Step 5A.1 - O&amp;M Constraints - Define O&amp;M constraints / preferences affecting BMP selection</t>
  </si>
  <si>
    <t>Step 5A.2 - Aesthetics - Define aesthetic preferences affecting BMP selection</t>
  </si>
  <si>
    <t>Step 1.1 - Confirm Potential Applicability of State Post-Construction Regulatory Requirements</t>
  </si>
  <si>
    <t>Step 1.2 - Determine Disturbance Area Threshold (in Portions of Project Not Draining to Combined Sewers)</t>
  </si>
  <si>
    <r>
      <t>Step 1.3 - Determine if Project May Qualify for Routine Maintenance Exclusion (</t>
    </r>
    <r>
      <rPr>
        <b/>
        <i/>
        <u/>
        <sz val="12"/>
        <color theme="1"/>
        <rFont val="Calibri"/>
        <family val="2"/>
        <scheme val="minor"/>
      </rPr>
      <t>Note: Only small construction activities are potentially eligible.</t>
    </r>
    <r>
      <rPr>
        <b/>
        <i/>
        <sz val="12"/>
        <color theme="1"/>
        <rFont val="Calibri"/>
        <family val="2"/>
        <scheme val="minor"/>
      </rPr>
      <t>)</t>
    </r>
  </si>
  <si>
    <t>Step 1.4 - Confirm Applicability of Post-Construction BMP Requirements</t>
  </si>
  <si>
    <t>Subsurface Vault, Underground Detention</t>
  </si>
  <si>
    <r>
      <t>Sand &amp; Other Media Filtration</t>
    </r>
    <r>
      <rPr>
        <sz val="10"/>
        <rFont val="Calibri"/>
        <family val="2"/>
        <scheme val="minor"/>
      </rPr>
      <t>, Media Filter Vault,  Sand and Organic Filters</t>
    </r>
    <r>
      <rPr>
        <sz val="10"/>
        <rFont val="Calibri"/>
        <family val="2"/>
        <scheme val="minor"/>
      </rPr>
      <t>, Delaware Sand Filter</t>
    </r>
  </si>
  <si>
    <r>
      <t>Grass Filter Strip</t>
    </r>
    <r>
      <rPr>
        <sz val="10"/>
        <rFont val="Calibri"/>
        <family val="2"/>
        <scheme val="minor"/>
      </rPr>
      <t>, Buffer Strips, Vegetated Buffer, Compost-Amended Vegetated Filter Strip</t>
    </r>
  </si>
  <si>
    <r>
      <t>Bioswale, Grassed Swale</t>
    </r>
    <r>
      <rPr>
        <sz val="11"/>
        <color theme="1"/>
        <rFont val="Calibri"/>
        <family val="2"/>
        <scheme val="minor"/>
      </rPr>
      <t/>
    </r>
  </si>
  <si>
    <r>
      <t>Biofiltration, Bioretention with Internal Water Storage, Bioretention Area/Cell</t>
    </r>
    <r>
      <rPr>
        <sz val="10"/>
        <rFont val="Calibri"/>
        <family val="2"/>
        <scheme val="minor"/>
      </rPr>
      <t>, Bioretention Cell</t>
    </r>
    <r>
      <rPr>
        <sz val="10"/>
        <rFont val="Calibri"/>
        <family val="2"/>
        <scheme val="minor"/>
      </rPr>
      <t>, Bioretention Practice</t>
    </r>
  </si>
  <si>
    <t>Rain Garden,  Rainwater Garden, Bioinfiltration, Bioretention Practice</t>
  </si>
  <si>
    <r>
      <t>Wet Pond, Retention Basin</t>
    </r>
    <r>
      <rPr>
        <sz val="10"/>
        <rFont val="Calibri"/>
        <family val="2"/>
        <scheme val="minor"/>
      </rPr>
      <t>, Wet Extended Detention with Wetland Fringe</t>
    </r>
    <r>
      <rPr>
        <sz val="10"/>
        <rFont val="Calibri"/>
        <family val="2"/>
        <scheme val="minor"/>
      </rPr>
      <t>, Wet Detention Basin</t>
    </r>
  </si>
  <si>
    <r>
      <t>Detention Basin</t>
    </r>
    <r>
      <rPr>
        <sz val="10"/>
        <rFont val="Calibri"/>
        <family val="2"/>
        <scheme val="minor"/>
      </rPr>
      <t>, Dry Pond, Dry Extended Detention Basin, Extended Detention with Forebays and Micropool</t>
    </r>
  </si>
  <si>
    <r>
      <t>Sand &amp; Other Media Filtration</t>
    </r>
    <r>
      <rPr>
        <sz val="10"/>
        <rFont val="Calibri"/>
        <family val="2"/>
        <scheme val="minor"/>
      </rPr>
      <t>, Sand and Organic Filters</t>
    </r>
    <r>
      <rPr>
        <sz val="10"/>
        <rFont val="Calibri"/>
        <family val="2"/>
        <scheme val="minor"/>
      </rPr>
      <t>, Austin Sand Filter</t>
    </r>
  </si>
  <si>
    <t>Does any portion of project drain to a separate storm sewer, open channel, or receiving water?</t>
  </si>
  <si>
    <t>Treatment Level: Nutrients - Phosphorus</t>
  </si>
  <si>
    <t>Treatment Level: Nutrients - Nitrogen</t>
  </si>
  <si>
    <r>
      <t xml:space="preserve">If known, what is the anticipated tributary area draining to your BMP? (in acres)          </t>
    </r>
    <r>
      <rPr>
        <i/>
        <sz val="11"/>
        <color theme="1"/>
        <rFont val="Calibri"/>
        <family val="2"/>
        <scheme val="minor"/>
      </rPr>
      <t>(Note - if unknown, do not enter value).</t>
    </r>
  </si>
  <si>
    <r>
      <t xml:space="preserve">Phase 1 Screening Results </t>
    </r>
    <r>
      <rPr>
        <b/>
        <i/>
        <sz val="11"/>
        <color theme="1"/>
        <rFont val="Calibri"/>
        <family val="2"/>
        <scheme val="minor"/>
      </rPr>
      <t>(Steps 3A/3B)</t>
    </r>
  </si>
  <si>
    <r>
      <t xml:space="preserve">Phase 2 Screening Results </t>
    </r>
    <r>
      <rPr>
        <b/>
        <i/>
        <sz val="11"/>
        <color theme="1"/>
        <rFont val="Calibri"/>
        <family val="2"/>
        <scheme val="minor"/>
      </rPr>
      <t>(Steps 4A/4B)</t>
    </r>
  </si>
  <si>
    <r>
      <t xml:space="preserve">Phase 3 Screening Results </t>
    </r>
    <r>
      <rPr>
        <b/>
        <i/>
        <sz val="11"/>
        <color theme="1"/>
        <rFont val="Calibri"/>
        <family val="2"/>
        <scheme val="minor"/>
      </rPr>
      <t>(Steps 5A/5B)</t>
    </r>
  </si>
  <si>
    <t>Full BMP List</t>
  </si>
  <si>
    <t>(Enter value)</t>
  </si>
  <si>
    <t>Siting Constraints (4A.1)</t>
  </si>
  <si>
    <t>Hydraulic Drop and Lift Station (4A.2)</t>
  </si>
  <si>
    <t>Infiltration Constraints (4A.3)</t>
  </si>
  <si>
    <t>BMP Inflow (4A.4) 
(BMP screened out if all 3 incompatible)</t>
  </si>
  <si>
    <t>Safety (4A.5)</t>
  </si>
  <si>
    <t>If "Yes" or "Unknown", hydraulic drop will not affect BMP screening. If "No", BMPs will be screened based on indicated hydraulic drop in question above.</t>
  </si>
  <si>
    <t>Alternative BMP Channel Protection (3A.3)</t>
  </si>
  <si>
    <t>BMP Selection Basis 
(3A.1, 3A.2)</t>
  </si>
  <si>
    <t>&lt;--  This tab includes all BMP details for screening. You may reference this at any time, or after screening is complete.</t>
  </si>
  <si>
    <t>&lt;--  Use this tab to review final screening results for all BMPs, along with summarized O&amp;M and capital cost information.</t>
  </si>
  <si>
    <t>Manufactured Systems - Note this BMP does not appear on ODOT Qualified Products List</t>
  </si>
  <si>
    <t>If you respond "Yes" to one or more of the three questions to the left, Ohio EPA may consider the project to have "negligible hydrological impact to the receiving surface water," and you can consider BMPs that do not provide peak flow control.  Otherwise, Ohio EPA states that the "WQv discharge rate from the (BMP) shall be reduced to prevent stream bed erosion and protect the physical and biological stream integrity," and peak flow control is required.</t>
  </si>
  <si>
    <r>
      <t xml:space="preserve">What is the maximum area potentially available for the BMP installation within the ROW (in acres)?     </t>
    </r>
    <r>
      <rPr>
        <i/>
        <sz val="11"/>
        <color theme="1"/>
        <rFont val="Calibri"/>
        <family val="2"/>
        <scheme val="minor"/>
      </rPr>
      <t>(Note - If unknown, do not enter value.)</t>
    </r>
  </si>
  <si>
    <t>Some vegetated BMPs require plants other than turf grass. Select "No" if you must have turf grass.</t>
  </si>
  <si>
    <r>
      <t xml:space="preserve">If "Yes," BMPs </t>
    </r>
    <r>
      <rPr>
        <b/>
        <i/>
        <sz val="11"/>
        <color theme="1"/>
        <rFont val="Calibri"/>
        <family val="2"/>
        <scheme val="minor"/>
      </rPr>
      <t>not</t>
    </r>
    <r>
      <rPr>
        <i/>
        <sz val="11"/>
        <color theme="1"/>
        <rFont val="Calibri"/>
        <family val="2"/>
        <scheme val="minor"/>
      </rPr>
      <t xml:space="preserve"> located underground will be screened out.</t>
    </r>
  </si>
  <si>
    <t>"Available" means the staff and/or equipment is on hand already, can be acquired, or can be hired through a contractor.</t>
  </si>
  <si>
    <r>
      <t>Porous Pavement, Pervious Pavement</t>
    </r>
    <r>
      <rPr>
        <sz val="10"/>
        <rFont val="Calibri"/>
        <family val="2"/>
        <scheme val="minor"/>
      </rPr>
      <t>,  Pervious Concrete, Pervious Asphalt, Pervious Pavers</t>
    </r>
  </si>
  <si>
    <t>Shoulder Media Filter Drain</t>
  </si>
  <si>
    <t>An underground storage structure that is designed to provide infiltration.</t>
  </si>
  <si>
    <t>A basin system that mimics natural wetland systems by incorporating a permanent pool, wetland vegetation and soils, internal berms, baffles, and outlet controls to provide pollutant removal via sedimentation, filtration, and plant uptake.</t>
  </si>
  <si>
    <t>A basin with detention above a permanent pool that temporarily detains water through outlet controls for an extended period of time (e.g., 48 hours) to reduce peak flow rates and provide sedimentation and other secondary treatment processes (filtration and/or uptake by vegetation).</t>
  </si>
  <si>
    <t xml:space="preserve"> A grass-lined basin that temporarily detains water through outlet controls for an extended period of time (e.g., 48 hours) to reduce peak flow rates and provide sedimentation and other secondary treatment processes (filtration, uptake by vegetation, and/or infiltration).</t>
  </si>
  <si>
    <t>Pavement that allows for percolation through surface void spaces into an underlying aggregate layer to temporarily detain water through outlet controls for an extended period of time (e.g., 48 hours) to reduce peak flow rates and provide sedimentation and other secondary treatment processes (filtration and/or infiltration).</t>
  </si>
  <si>
    <t>Step Titles</t>
  </si>
  <si>
    <t>Constructed Wetland, Pocket Wetland</t>
  </si>
  <si>
    <t>An underground system of modular filters packed with engineered media that can be arranged in a catch basin, manhole, or vault to provide treatment through filtration and sedimentation. The upflow version of this BMP pushes water up and out through treatment filter packs and is designed to accommodate high flow rates.</t>
  </si>
  <si>
    <t>Are all earth disturbing activities associated with standard roadway operations and/or maintenance?</t>
  </si>
  <si>
    <t>Is the project being performed to maintain the original line, grade, hydraulic capacity, or to maintain the original purpose of the facility?</t>
  </si>
  <si>
    <t xml:space="preserve">Will the project disturbance area be entirely contained within the original facility or structure footprint?  </t>
  </si>
  <si>
    <t xml:space="preserve">If "Yes," the full set of BMPs will be retained initially, since the available BMPs provided in the local manuals are unknown. </t>
  </si>
  <si>
    <t>Will project create one or less acre of new impervious area in the new permanent right-of-way being acquired for the project?</t>
  </si>
  <si>
    <t>Is project performing redevelopment within an ultra-urban setting (i.e. 100 percent impervious or the storm water discharge is directed into an existing storm sewer system), without increasing the existing runoff coefficient?</t>
  </si>
  <si>
    <t>Please indicate below if required to select a BMP that provides treatment for pollutants other than Total Suspended Solids (TSS).</t>
  </si>
  <si>
    <t>BMPs will be screened out if incompatible with indicated hydraulic drop, unless a lift station (mechanical method) is selected below. If hydraulic drop is unknown, do not enter value and screening will not be affected by hydraulic drop.</t>
  </si>
  <si>
    <t>Would you consider incorporating a lift station (mechanical method) to overcome hydraulic constraints, if your site has insufficient hydraulic drop?</t>
  </si>
  <si>
    <t>If you are uncertain, consult with a professional engineer.  For planning purposes, you may refer to a local soil survey or historical site soil data.  Note: Infiltration BMPs are not recommended for Type C or D soils.</t>
  </si>
  <si>
    <t>Underground Detention and Sedimentation Vault</t>
  </si>
  <si>
    <t>Hydrodynamic Device, Vortex Settler</t>
  </si>
  <si>
    <t>Will you consider a BMP that features more than a foot of temporary ponding during storm events only (dry between storm events)?</t>
  </si>
  <si>
    <t>Temporary Ponding &gt; 1 ft</t>
  </si>
  <si>
    <t>O&amp;M (5A.1)</t>
  </si>
  <si>
    <t>Aesthetics (5A.2)</t>
  </si>
  <si>
    <t>&lt;--  Use this tab to review the full list of BMPs that are included in this tool, before beginning the screening process.</t>
  </si>
  <si>
    <t>&lt;--  Use this tab to review the results of Screening Phase 2.</t>
  </si>
  <si>
    <t>&lt;--  Use this tab to review the results of Screening Phase 3.</t>
  </si>
  <si>
    <t>&lt;--  Use this tab to review the results of Screening Phase 1.</t>
  </si>
  <si>
    <t>&lt;--  Use this tab to answer questions for Screening Phase 3, related to BMP O&amp;M and aesthetics.</t>
  </si>
  <si>
    <t>&lt;--  Use this tab to answer questions for Screening Phase 2, related to potential site and design constraints.</t>
  </si>
  <si>
    <t>&lt;--  Use this tab to answer questions for Screening Phase 1, related to BMP methodology and quantity/quality functions.</t>
  </si>
  <si>
    <t xml:space="preserve">Not applicable </t>
  </si>
  <si>
    <t>Best Management Practice</t>
  </si>
  <si>
    <t>&lt;--  Refer to this tab for tool background and guidance on how to use the tool, including a legend for cells within the tool.</t>
  </si>
  <si>
    <t>Will the larger plan of development create less than 1 acre of new impervious surface?</t>
  </si>
  <si>
    <t>Could your project be designed to discharge runoff into the BMP via a piped system?</t>
  </si>
  <si>
    <t>Could your project be designed to discharge runoff into the BMP via curb cuts (if using curb and gutter drainage system)?</t>
  </si>
  <si>
    <t>Could your project be designed to discharge runoff into the BMP via sheet / overland flow?</t>
  </si>
  <si>
    <t>Could your project be designed to discharge runoff into the BMP via open channels?</t>
  </si>
  <si>
    <r>
      <t xml:space="preserve">What is depth to seasonally high groundwater elevation at potential BMP site (in feet)?         </t>
    </r>
    <r>
      <rPr>
        <i/>
        <sz val="11"/>
        <color theme="1"/>
        <rFont val="Calibri"/>
        <family val="2"/>
        <scheme val="minor"/>
      </rPr>
      <t>(Note - If unknown, do not enter value.)</t>
    </r>
  </si>
  <si>
    <r>
      <t xml:space="preserve">What is depth to bedrock at potential BMP site (in feet)?     </t>
    </r>
    <r>
      <rPr>
        <i/>
        <sz val="11"/>
        <color theme="1"/>
        <rFont val="Calibri"/>
        <family val="2"/>
        <scheme val="minor"/>
      </rPr>
      <t>(Note - If unknown, do not enter  value.)</t>
    </r>
  </si>
  <si>
    <t>Some BMPs have limits associated with the amount of area draining to them. Please enter the tributary area expected to drain to the BMP being analyzed (Note - do not enter entire project area).</t>
  </si>
  <si>
    <t>Step 4A.4 - BMP Inflow - Define how flow will be conveyed to potential BMPs</t>
  </si>
  <si>
    <r>
      <t xml:space="preserve">This question focuses on the allowable </t>
    </r>
    <r>
      <rPr>
        <b/>
        <i/>
        <u/>
        <sz val="11"/>
        <color theme="1"/>
        <rFont val="Calibri"/>
        <family val="2"/>
        <scheme val="minor"/>
      </rPr>
      <t>ponding during storm events</t>
    </r>
    <r>
      <rPr>
        <i/>
        <sz val="11"/>
        <color theme="1"/>
        <rFont val="Calibri"/>
        <family val="2"/>
        <scheme val="minor"/>
      </rPr>
      <t xml:space="preserve">. If requirements limit the depth of ponding at all times, answer "No," and BMPs that are likely to exhibit more than one foot of ponding will be screened out. Answer "Yes," and BMPs will not be screened based on this question. </t>
    </r>
  </si>
  <si>
    <t>Step 4A.5 - Safety Considerations - Indicate ponding limitations at your BMP site</t>
  </si>
  <si>
    <t>Ohio EPA CGP</t>
  </si>
  <si>
    <t>ODOT L&amp;D Vol. 2</t>
  </si>
  <si>
    <r>
      <t xml:space="preserve">Ohio Department of Transportation </t>
    </r>
    <r>
      <rPr>
        <i/>
        <sz val="11"/>
        <color theme="1"/>
        <rFont val="Calibri"/>
        <family val="2"/>
        <scheme val="minor"/>
      </rPr>
      <t>Location and Design Manual</t>
    </r>
    <r>
      <rPr>
        <sz val="11"/>
        <color theme="1"/>
        <rFont val="Calibri"/>
        <family val="2"/>
        <scheme val="minor"/>
      </rPr>
      <t>, Volume 2</t>
    </r>
  </si>
  <si>
    <t>1 - ODOT L&amp;D Vol. 2 includes manufactured systems, which may include a variety of BMPs, but only hydrodynamic separators are included in the ODOT Qualified Products List.</t>
  </si>
  <si>
    <t>Will your project be performing BMP sizing and selection strictly in accordance with ODOT L&amp;D Vol. 2?</t>
  </si>
  <si>
    <t xml:space="preserve">If "Yes," the BMP list will be limited to those BMPs in ODOT L&amp;D Vol. 2.  If unsure, respond "No" or "Unknown" to screen out fewer BMPs. </t>
  </si>
  <si>
    <t xml:space="preserve">If you respond "Yes" to one or more of the three questions to the left, ODOT L&amp;D Vol. 2 requires that BMPs provide only quality control, and BMPs will be screened down to those that are listed as addressing quality in ODOT L&amp;D Vol. 2. If all responses are "No", BMPs will be screened to those that are listed as addressing both quantity and quality in ODOT L&amp;D Vol. 2. </t>
  </si>
  <si>
    <t>ODOT L&amp;D Vol. 2 and Quantity / Quality</t>
  </si>
  <si>
    <t>ODOT L&amp;D Vol. 2 Manual</t>
  </si>
  <si>
    <t>ODOT L&amp;D Vol. 2 Basis</t>
  </si>
  <si>
    <t>ODOT L&amp;D Vol. 2 Standard</t>
  </si>
  <si>
    <t>ODOT L&amp;D Vol. 2 BMP Name</t>
  </si>
  <si>
    <t>Name in ODOT L&amp;D Vol. 2</t>
  </si>
  <si>
    <t>Standard in ODOT L&amp;D Vol. 2 for Quantity/ Quality</t>
  </si>
  <si>
    <t>Standard in ODOT L&amp;D Vol. 2 for Quality Only</t>
  </si>
  <si>
    <t>Step 3A.2 - ODOT L&amp;D Vol. 2 Quantity / Quality Control Requirements</t>
  </si>
  <si>
    <t>ODOT L&amp;D Vol. 2 Quantity / Quality</t>
  </si>
  <si>
    <t>If following ODOT L&amp;D Vol. 2, answer the questions below to determine if the BMP must provide quantity control.</t>
  </si>
  <si>
    <t>Answer the questions below to screen BMPs based on their ability to perform quantity control functions beyond those required by the Ohio EPA CGP.</t>
  </si>
  <si>
    <t>In Ohio, minimum requirements for infiltration and runoff volume control may be applicable in combined sewer overflow (CSO) areas or in areas that are subject to an alternative permit (e.g., Big Darby Creek watershed). Confirm if these requirements beyond the Ohio EPA CGP are applicable to your project. If so, you may answer "Yes" to screen out BMPs that do not provide this function. If not required, or if this requirement is met by a different BMP, select "No" and BMPs will not be screened based on their ability to perform this function.</t>
  </si>
  <si>
    <t>Answer the questions below to screen BMPs based on inclusion in ODOT L&amp;D Vol. 2, Ohio EPA CGP, and local manuals.</t>
  </si>
  <si>
    <t>If "No," the BMP list will be limited to those BMPs listed in Table 2 of the Ohio EPA CGP.  If "Yes," the full set of BMPs will be retained initially.  Please note that Alternative BMPs require approval from Ohio EPA to count toward water quality requirements.</t>
  </si>
  <si>
    <t>Quantity Control Beyond Ohio EPA CGP (3A.4)</t>
  </si>
  <si>
    <t>Quality Control Beyond Ohio EPA CGP (3A.5)</t>
  </si>
  <si>
    <t>Standard in Ohio EPA CGP Table 2</t>
  </si>
  <si>
    <t>Name in Ohio EPA CGP</t>
  </si>
  <si>
    <t xml:space="preserve">If the disturbance area extends outside of the original facility footprint, the Ohio EPA does not consider the activity to be routine maintenance, and Ohio EPA CGP coverage will be required. </t>
  </si>
  <si>
    <t>Ohio EPA CGP Basis</t>
  </si>
  <si>
    <t>Ohio EPA CGP BMP Name</t>
  </si>
  <si>
    <t>Ohio EPA Big Darby CGP Link</t>
  </si>
  <si>
    <t>Ohio EPA Olentangy CGP Link</t>
  </si>
  <si>
    <t>BMP Inclusion in Ohio EPA CGP / ODOT L&amp;D Vol. 2 Manual</t>
  </si>
  <si>
    <t>Project EDA should account for all areas within the limits of construction that is being disturbed as part of the project design, as established by the project engineer.  Note: A disturbance area less than 1 acre is below the Ohio EPA CGP threshold. Ohio EPA defines small construction activity as 1-5 acres and a large activity as over 5 acres.</t>
  </si>
  <si>
    <t xml:space="preserve">Please refer to the Ohio EPA guidance (see link at right) and ODOT L&amp;D Vol. 2 for project types that are considered to be routine maintenance activities.  Note: Ohio EPA provides a list of routine road maintenance activities that do not require permit coverage if they disturb 5 acres or less.  </t>
  </si>
  <si>
    <t>Projects in these watersheds are subject to Ohio EPA Alternative Construction General Permits, which have unique regulatory requirements.  Users are advised to review potentially applicable Ohio EPA Alternative CGPs from Ohio EPA (see links at right).</t>
  </si>
  <si>
    <t>NOTES:</t>
  </si>
  <si>
    <t>Background on the Research That Led to This Tool</t>
  </si>
  <si>
    <t>About the Tool Format</t>
  </si>
  <si>
    <t>This tool was developed in Microsoft Excel 2010. This format was selected for a variety of reasons, including the following benefits:
          -Broad distribution of the software allows access and use of the tool by a large number of users;
          -Tool may be saved as a blank template, with the opportunity to save copies of the tool to populate with application-specific data; 
          -Software features, including tabs, facilitate a step-wise process for user data entry and review of results; and
          -Software incorporates logical functions to facilitate screening of BMPs based on a variety of detailed inputs.</t>
  </si>
  <si>
    <t>Overview of Tool Content and Functions</t>
  </si>
  <si>
    <t>Tips for Navigating Within the Tool</t>
  </si>
  <si>
    <t xml:space="preserve">The tool incorporates a variety of features to assist users with navigating between steps and determining where they are at in the tool process. The "MAIN MENU" tab provides an overview of all of the tool features and the steps within the BMP screening process.  That tab incorporates links between steps. All other tabs within the tool include a link back to the "MAIN MENU" at the top left corner of the screen. Users may use that feature to return to the "MAIN MENU" and either return to the same tab or navigate to another tab. In addition, each step in the tool is color coded in the "MAIN MENU" to a color that corresponds to the tabs at the bottom of the screen. Users may click directly on a tab to navigate to the corresponding step in the tool, and may use the arrow to the left of the tabs to access tabs that are not visible on the screen. Each step in the tool also includes navigational links at the top and bottom of the page to easily return to the previous step or progress to the next step in the process. </t>
  </si>
  <si>
    <t xml:space="preserve">This tool facilitates BMP selection by progressively screening down the list of BMPs in three consecutive phases (Steps 3-5). Screening is accomplished by collecting information from the user about the planned BMP application and constraints (on the "A" tab of each step) and comparing those values to the limitations and characteristics of individual BMP types to rule out incompatible BMPs (screening decisions and assessments made on the "B" tab of each step are based on data stored within the "Detailed BMP Matrix"). Phase 1 screening (Step 3) checks for compatibility of BMPs with the user's design methodology and required BMP functions. Phase 2 screening (Step 4) checks for compatibility with technical site constraints and characteristics.   Final screening in Phase 3 (Step 5) checks for compatibility with operations and maintenance resources and aesthetic concerns. </t>
  </si>
  <si>
    <t>Each "B" tab includes a series of individual screening decisions (under "Screening Analysis by Topic"), each of which compares a singular user input (in response to a question on the "A" tab) to related criteria for each BMP type stored in the "Detailed BMP Matrix." For each decision, each BMP type is ruled as either "Compatible" or "Incompatible" with user constraints. It is important to note that "Compatible" indicates only that the user's input on a singular question is not in conflict with the compiled BMP criteria, and does not imply that the BMP is guaranteed to be compatible with all user constraints. The final results of each screening phase are an overall screening assessment for each BMP type, where each BMP is either "Screened Out" (if any of the individual screening decisions on that screening step or previous steps show the BMP is incompatible) or "Not Screened Out" (BMP is carried over to next screening phase).</t>
  </si>
  <si>
    <t>About the BMP Screening Process</t>
  </si>
  <si>
    <t xml:space="preserve">i = Rainfall Intensity = </t>
  </si>
  <si>
    <t>Go to Detailed BMP Matrix</t>
  </si>
  <si>
    <r>
      <t xml:space="preserve">NEXT: </t>
    </r>
    <r>
      <rPr>
        <i/>
        <u/>
        <sz val="11"/>
        <color theme="0"/>
        <rFont val="Calibri"/>
        <family val="2"/>
        <scheme val="minor"/>
      </rPr>
      <t>Step 4A - Screening Phase 2</t>
    </r>
  </si>
  <si>
    <r>
      <t xml:space="preserve">PREVIOUS: </t>
    </r>
    <r>
      <rPr>
        <i/>
        <u/>
        <sz val="11"/>
        <color theme="0"/>
        <rFont val="Calibri"/>
        <family val="2"/>
        <scheme val="minor"/>
      </rPr>
      <t>Step 3A - Screening Phase 1</t>
    </r>
  </si>
  <si>
    <r>
      <t>PREVIOUS:</t>
    </r>
    <r>
      <rPr>
        <i/>
        <u/>
        <sz val="11"/>
        <color theme="0"/>
        <rFont val="Calibri"/>
        <family val="2"/>
        <scheme val="minor"/>
      </rPr>
      <t xml:space="preserve"> Step 3B -  Screening Phase 1 Results</t>
    </r>
  </si>
  <si>
    <r>
      <t>NEXT:</t>
    </r>
    <r>
      <rPr>
        <i/>
        <u/>
        <sz val="11"/>
        <color theme="0"/>
        <rFont val="Calibri"/>
        <family val="2"/>
        <scheme val="minor"/>
      </rPr>
      <t xml:space="preserve"> Step 4B - Screening Phase 2 Results</t>
    </r>
  </si>
  <si>
    <r>
      <t xml:space="preserve">NEXT: </t>
    </r>
    <r>
      <rPr>
        <i/>
        <u/>
        <sz val="11"/>
        <color theme="0"/>
        <rFont val="Calibri"/>
        <family val="2"/>
        <scheme val="minor"/>
      </rPr>
      <t>Step 5A - Screening Phase 3</t>
    </r>
  </si>
  <si>
    <r>
      <t xml:space="preserve">PREVIOUS: </t>
    </r>
    <r>
      <rPr>
        <i/>
        <u/>
        <sz val="11"/>
        <color theme="0"/>
        <rFont val="Calibri"/>
        <family val="2"/>
        <scheme val="minor"/>
      </rPr>
      <t>Step 4B - Screening Phase 2 Results</t>
    </r>
  </si>
  <si>
    <r>
      <t xml:space="preserve">NEXT: </t>
    </r>
    <r>
      <rPr>
        <i/>
        <u/>
        <sz val="11"/>
        <color theme="0"/>
        <rFont val="Calibri"/>
        <family val="2"/>
        <scheme val="minor"/>
      </rPr>
      <t>Step 5B - Screening Phase 3 Results</t>
    </r>
  </si>
  <si>
    <r>
      <t>PREVIOUS:</t>
    </r>
    <r>
      <rPr>
        <i/>
        <u/>
        <sz val="11"/>
        <color theme="0"/>
        <rFont val="Calibri"/>
        <family val="2"/>
        <scheme val="minor"/>
      </rPr>
      <t xml:space="preserve"> Step 5A - Screening Phase 3</t>
    </r>
  </si>
  <si>
    <r>
      <t>PREVIOUS:</t>
    </r>
    <r>
      <rPr>
        <i/>
        <u/>
        <sz val="11"/>
        <color theme="0"/>
        <rFont val="Calibri"/>
        <family val="2"/>
        <scheme val="minor"/>
      </rPr>
      <t xml:space="preserve"> Step 4A - Screening Phase 2</t>
    </r>
  </si>
  <si>
    <r>
      <t xml:space="preserve">NEXT: </t>
    </r>
    <r>
      <rPr>
        <i/>
        <u/>
        <sz val="11"/>
        <color theme="0"/>
        <rFont val="Calibri"/>
        <family val="2"/>
        <scheme val="minor"/>
      </rPr>
      <t>Step 2 - Initial BMP List</t>
    </r>
  </si>
  <si>
    <r>
      <t xml:space="preserve">NEXT: </t>
    </r>
    <r>
      <rPr>
        <i/>
        <u/>
        <sz val="11"/>
        <color theme="0"/>
        <rFont val="Calibri"/>
        <family val="2"/>
        <scheme val="minor"/>
      </rPr>
      <t>Step 3A - Screening Phase 1 Questions</t>
    </r>
  </si>
  <si>
    <r>
      <t xml:space="preserve">PREVIOUS: </t>
    </r>
    <r>
      <rPr>
        <i/>
        <u/>
        <sz val="11"/>
        <color theme="0"/>
        <rFont val="Calibri"/>
        <family val="2"/>
        <scheme val="minor"/>
      </rPr>
      <t>Step 2 - Initial BMP List</t>
    </r>
  </si>
  <si>
    <r>
      <t xml:space="preserve">NEXT: </t>
    </r>
    <r>
      <rPr>
        <i/>
        <u/>
        <sz val="11"/>
        <color theme="0"/>
        <rFont val="Calibri"/>
        <family val="2"/>
        <scheme val="minor"/>
      </rPr>
      <t>Step 3B - Screening Phase 1 Results</t>
    </r>
  </si>
  <si>
    <r>
      <t>PREVIOUS:</t>
    </r>
    <r>
      <rPr>
        <i/>
        <u/>
        <sz val="11"/>
        <color theme="0"/>
        <rFont val="Calibri"/>
        <family val="2"/>
        <scheme val="minor"/>
      </rPr>
      <t xml:space="preserve"> Step 5B - Screening Phase 3 Results</t>
    </r>
  </si>
  <si>
    <r>
      <t>PREVIOUS:</t>
    </r>
    <r>
      <rPr>
        <i/>
        <u/>
        <sz val="11"/>
        <color theme="0"/>
        <rFont val="Calibri"/>
        <family val="2"/>
        <scheme val="minor"/>
      </rPr>
      <t xml:space="preserve"> Step 6 - Final BMP List</t>
    </r>
  </si>
  <si>
    <t>It is important to note that this tool incorporates a variety of screening criteria, and it is recognized that different users may have differing priorities. Depending on how users respond to the screening questions, there is a potential to "over-screen" BMPs in this tool, leaving the user with no BMPs to choose from at the last step. To minimize this risk, users are encouraged to carefully review the BMP screening results, identify the phases and questions within those phases that led to desirable BMPs being screened out, and revisit responses iteratively as needed to refine the results. In particular, the user may want to deemphasize criteria that are low in importance by responding to those questions less restrictively or not responding to them at all. If the user skips some questions, other questions will be weighed more heavily in the screening process. For this reason, it is critical that users respond as accurately as possible for questions that are more critical to them in the BMP selection process. If users are unable to identify compatible BMPs, they are encouraged to look into fee-in-lieu opportunities.</t>
  </si>
  <si>
    <t>Guidance on Tool Applications and Results</t>
  </si>
  <si>
    <t xml:space="preserve">Available width will be compared to the minimum top width of BMPs, including side slopes. </t>
  </si>
  <si>
    <t>Standard in ODOT L&amp;D Vol. 2</t>
  </si>
  <si>
    <r>
      <t xml:space="preserve">PREVIOUS: </t>
    </r>
    <r>
      <rPr>
        <i/>
        <u/>
        <sz val="11"/>
        <color theme="0"/>
        <rFont val="Calibri"/>
        <family val="2"/>
        <scheme val="minor"/>
      </rPr>
      <t>Step 1 - Post-Constr. Requirements</t>
    </r>
  </si>
  <si>
    <t>Additional Notes</t>
  </si>
  <si>
    <t>&lt;--  (OPTIONAL:  Use this tab to document project name, BMP application information, tool user, and tool results.)</t>
  </si>
  <si>
    <t>User Worksheet</t>
  </si>
  <si>
    <t xml:space="preserve">User Worksheet </t>
  </si>
  <si>
    <t>Ohio Department of Transportation - Ohio Research Initiative for Locals (ORIL)</t>
  </si>
  <si>
    <t>Tool Developers:</t>
  </si>
  <si>
    <t>Tool Objective:</t>
  </si>
  <si>
    <t>Tool Last Modified By:</t>
  </si>
  <si>
    <t>Tool Version and Date:</t>
  </si>
  <si>
    <t>1.</t>
  </si>
  <si>
    <t>2.</t>
  </si>
  <si>
    <t>3.</t>
  </si>
  <si>
    <t>4.</t>
  </si>
  <si>
    <t>5.</t>
  </si>
  <si>
    <t>IMPORTANT:   BEFORE USING THIS TOOL, PLEASE PERFORM THE FOLLOWING STEPS:</t>
  </si>
  <si>
    <t>Portion of Project Being Considered for BMP</t>
  </si>
  <si>
    <t>Date / Phase of Project when Tool Used</t>
  </si>
  <si>
    <t>Objectives and Priorities for BMP Selection</t>
  </si>
  <si>
    <t>Description of Project and Project Funding</t>
  </si>
  <si>
    <t>Return to Start Screen</t>
  </si>
  <si>
    <t>Go to MAIN MENU</t>
  </si>
  <si>
    <t>Description of Constraints for BMP Selection</t>
  </si>
  <si>
    <t>Go to BMP Sizing - General Methodology</t>
  </si>
  <si>
    <t>Go to User Worksheet</t>
  </si>
  <si>
    <r>
      <t>PREVIOUS:</t>
    </r>
    <r>
      <rPr>
        <i/>
        <u/>
        <sz val="11"/>
        <color theme="0"/>
        <rFont val="Calibri"/>
        <family val="2"/>
        <scheme val="minor"/>
      </rPr>
      <t xml:space="preserve"> User Worksheet</t>
    </r>
  </si>
  <si>
    <t>Start Screen</t>
  </si>
  <si>
    <t>&lt;--  This tab identifies steps to be completed before using the tool.</t>
  </si>
  <si>
    <t>BMPs Identified During Screening Process</t>
  </si>
  <si>
    <t>Return to MAIN MENU</t>
  </si>
  <si>
    <t>Go to Final BMP List (Step 6)</t>
  </si>
  <si>
    <r>
      <t>PREVIOUS:</t>
    </r>
    <r>
      <rPr>
        <i/>
        <u/>
        <sz val="11"/>
        <color theme="0"/>
        <rFont val="Calibri"/>
        <family val="2"/>
        <scheme val="minor"/>
      </rPr>
      <t xml:space="preserve"> Detailed BMP Matrix</t>
    </r>
  </si>
  <si>
    <r>
      <t>NEXT:</t>
    </r>
    <r>
      <rPr>
        <i/>
        <u/>
        <sz val="11"/>
        <color theme="0"/>
        <rFont val="Calibri"/>
        <family val="2"/>
        <scheme val="minor"/>
      </rPr>
      <t xml:space="preserve"> BMP Sizing - ODOT Methodology</t>
    </r>
  </si>
  <si>
    <r>
      <t>NEXT:</t>
    </r>
    <r>
      <rPr>
        <i/>
        <u/>
        <sz val="11"/>
        <color theme="0"/>
        <rFont val="Calibri"/>
        <family val="2"/>
        <scheme val="minor"/>
      </rPr>
      <t xml:space="preserve"> BMP Sizing - General</t>
    </r>
  </si>
  <si>
    <r>
      <t>PREVIOUS:</t>
    </r>
    <r>
      <rPr>
        <i/>
        <u/>
        <sz val="11"/>
        <color theme="0"/>
        <rFont val="Calibri"/>
        <family val="2"/>
        <scheme val="minor"/>
      </rPr>
      <t xml:space="preserve"> BMP Sizing - General</t>
    </r>
  </si>
  <si>
    <r>
      <t>NEXT:</t>
    </r>
    <r>
      <rPr>
        <i/>
        <u/>
        <sz val="11"/>
        <color theme="0"/>
        <rFont val="Calibri"/>
        <family val="2"/>
        <scheme val="minor"/>
      </rPr>
      <t xml:space="preserve"> Glossary of Terms</t>
    </r>
  </si>
  <si>
    <r>
      <t>PREVIOUS:</t>
    </r>
    <r>
      <rPr>
        <i/>
        <u/>
        <sz val="11"/>
        <color theme="0"/>
        <rFont val="Calibri"/>
        <family val="2"/>
        <scheme val="minor"/>
      </rPr>
      <t xml:space="preserve"> Acronyms</t>
    </r>
  </si>
  <si>
    <r>
      <t>NEXT:</t>
    </r>
    <r>
      <rPr>
        <i/>
        <u/>
        <sz val="11"/>
        <color theme="0"/>
        <rFont val="Calibri"/>
        <family val="2"/>
        <scheme val="minor"/>
      </rPr>
      <t xml:space="preserve"> Step 1 - Post-Constr. Requirements</t>
    </r>
  </si>
  <si>
    <r>
      <t>NEXT:</t>
    </r>
    <r>
      <rPr>
        <i/>
        <u/>
        <sz val="11"/>
        <color theme="0"/>
        <rFont val="Calibri"/>
        <family val="2"/>
        <scheme val="minor"/>
      </rPr>
      <t xml:space="preserve"> Detailed BMP Matrix</t>
    </r>
  </si>
  <si>
    <r>
      <t>NEXT:</t>
    </r>
    <r>
      <rPr>
        <i/>
        <u/>
        <sz val="11"/>
        <color theme="0"/>
        <rFont val="Calibri"/>
        <family val="2"/>
        <scheme val="minor"/>
      </rPr>
      <t xml:space="preserve"> MAIN MENU</t>
    </r>
  </si>
  <si>
    <r>
      <t>PREVIOUS:</t>
    </r>
    <r>
      <rPr>
        <i/>
        <u/>
        <sz val="11"/>
        <color theme="0"/>
        <rFont val="Calibri"/>
        <family val="2"/>
        <scheme val="minor"/>
      </rPr>
      <t xml:space="preserve"> MAIN MENU</t>
    </r>
  </si>
  <si>
    <r>
      <t>PREVIOUS:</t>
    </r>
    <r>
      <rPr>
        <i/>
        <u/>
        <sz val="11"/>
        <color theme="0"/>
        <rFont val="Calibri"/>
        <family val="2"/>
        <scheme val="minor"/>
      </rPr>
      <t xml:space="preserve"> Tool Overview</t>
    </r>
  </si>
  <si>
    <r>
      <t>NEXT:</t>
    </r>
    <r>
      <rPr>
        <i/>
        <u/>
        <sz val="11"/>
        <color theme="0"/>
        <rFont val="Calibri"/>
        <family val="2"/>
        <scheme val="minor"/>
      </rPr>
      <t xml:space="preserve"> User Worksheet</t>
    </r>
  </si>
  <si>
    <r>
      <t>PREVIOUS:</t>
    </r>
    <r>
      <rPr>
        <i/>
        <u/>
        <sz val="11"/>
        <color theme="0"/>
        <rFont val="Calibri"/>
        <family val="2"/>
        <scheme val="minor"/>
      </rPr>
      <t xml:space="preserve"> Start Screen</t>
    </r>
  </si>
  <si>
    <r>
      <t>NEXT:</t>
    </r>
    <r>
      <rPr>
        <i/>
        <u/>
        <sz val="11"/>
        <color theme="0"/>
        <rFont val="Calibri"/>
        <family val="2"/>
        <scheme val="minor"/>
      </rPr>
      <t xml:space="preserve"> Step 6 - Final BMP List</t>
    </r>
  </si>
  <si>
    <t>Step 6  -  Review Final BMP List After Screening</t>
  </si>
  <si>
    <t>This tool is intended to be used for a single BMP application within a project, and requires site and project-specific BMP constraints and design assumptions to be entered into the tool to facilitate BMP screening. To make this tool as useful as possible, please confirm that you have adequately defined the BMP location and area served and collected sufficient data before beginning the screening process.</t>
  </si>
  <si>
    <r>
      <t xml:space="preserve">This tool is provided blank, to be used as a template for future uses of the tool. </t>
    </r>
    <r>
      <rPr>
        <b/>
        <u/>
        <sz val="11"/>
        <color theme="0"/>
        <rFont val="Calibri"/>
        <family val="2"/>
        <scheme val="minor"/>
      </rPr>
      <t>Before entering any data, please use the "Save As" function</t>
    </r>
    <r>
      <rPr>
        <sz val="11"/>
        <color theme="0"/>
        <rFont val="Calibri"/>
        <family val="2"/>
        <scheme val="minor"/>
      </rPr>
      <t xml:space="preserve"> (under "File" menu or by selecting the '</t>
    </r>
    <r>
      <rPr>
        <b/>
        <sz val="11"/>
        <color theme="0"/>
        <rFont val="Calibri"/>
        <family val="2"/>
        <scheme val="minor"/>
      </rPr>
      <t>F12'</t>
    </r>
    <r>
      <rPr>
        <sz val="11"/>
        <color theme="0"/>
        <rFont val="Calibri"/>
        <family val="2"/>
        <scheme val="minor"/>
      </rPr>
      <t xml:space="preserve"> key on the keyboard ) to save a copy of this tool and name the file based on your specific BMP application.</t>
    </r>
  </si>
  <si>
    <r>
      <t xml:space="preserve">Review the </t>
    </r>
    <r>
      <rPr>
        <b/>
        <u/>
        <sz val="11"/>
        <color theme="5"/>
        <rFont val="Calibri"/>
        <family val="2"/>
        <scheme val="minor"/>
      </rPr>
      <t>Tool Overview</t>
    </r>
    <r>
      <rPr>
        <sz val="11"/>
        <color theme="0"/>
        <rFont val="Calibri"/>
        <family val="2"/>
        <scheme val="minor"/>
      </rPr>
      <t xml:space="preserve"> for critical guidance pertaining to how to use and interpret the tool, as well as a description of tool functions and features.</t>
    </r>
  </si>
  <si>
    <r>
      <t xml:space="preserve">When the above steps are complete, please go to the </t>
    </r>
    <r>
      <rPr>
        <b/>
        <u/>
        <sz val="11"/>
        <color theme="5"/>
        <rFont val="Calibri"/>
        <family val="2"/>
        <scheme val="minor"/>
      </rPr>
      <t>MAIN MENU</t>
    </r>
    <r>
      <rPr>
        <sz val="11"/>
        <color theme="0"/>
        <rFont val="Calibri"/>
        <family val="2"/>
        <scheme val="minor"/>
      </rPr>
      <t xml:space="preserve"> to review the tool process and begin entering data on Step 1.</t>
    </r>
  </si>
  <si>
    <t>If your application does not have curb/gutters, respond "No."</t>
  </si>
  <si>
    <t xml:space="preserve">If your application is unable to use pipes to convey flow to your BMP, indicate "No," and BMPs requiring piped inflow will be screened out. </t>
  </si>
  <si>
    <t>Hydraulic drop</t>
  </si>
  <si>
    <t>Difference in elevation (in feet) between the invert elevation of the system draining into the BMP (e.g., inlet invert) and the invert elevation of the receiving drainage system (e.g., outlet invert). Please note that for a BMP receiving flow overland, the inlet invert will be the ground surface at the upstream end of the BMP.</t>
  </si>
  <si>
    <t>Hydrologic Soil Group (A/B/C/D)</t>
  </si>
  <si>
    <t>LEGEND</t>
  </si>
  <si>
    <t>These cells require no action by the user, and include general text such as questions, directions, units, and headings.</t>
  </si>
  <si>
    <t>These cells provide guidance for the overall tab, as well as on select questions.</t>
  </si>
  <si>
    <t>These cells provide shortcuts to other locations within the tool. Click on the text to go to the linked destination.</t>
  </si>
  <si>
    <t>These cells require the user to click on the cell and directly type to enter data, in response to a prompt.</t>
  </si>
  <si>
    <t>Tool Tab</t>
  </si>
  <si>
    <t xml:space="preserve">These cells introduce the various tabs of the tool. Each tab is linked as a shortcut to the respective tool tab / step. </t>
  </si>
  <si>
    <t xml:space="preserve">These cells introduce the various tabs of the tool in the MAIN MENU. Each tab is linked as a shortcut to the respective tool tab / step. </t>
  </si>
  <si>
    <t>These cells indicate BMPs that have been screened out during the screening process on one or more incompatibilities with user input.</t>
  </si>
  <si>
    <t>These cells provide conclusions and results developed by the tool, based on user input in other cells.</t>
  </si>
  <si>
    <t xml:space="preserve">These cells require the user to click on the cell and select a value from a dropdown list, in response to a question or prompt. </t>
  </si>
  <si>
    <t>These cells indicate BMPs that remain after each phase of screening and were not screened out.</t>
  </si>
  <si>
    <t>These cells indicate BMPs that remain up to the current phase of screening and have not yet been screened out.</t>
  </si>
  <si>
    <t>These cells indicate BMPs that have been screened out in the current screening phase or previous steps.</t>
  </si>
  <si>
    <r>
      <rPr>
        <b/>
        <i/>
        <u/>
        <sz val="11"/>
        <color theme="1"/>
        <rFont val="Calibri"/>
        <family val="2"/>
        <scheme val="minor"/>
      </rPr>
      <t xml:space="preserve">GUIDANCE: </t>
    </r>
    <r>
      <rPr>
        <i/>
        <sz val="11"/>
        <color theme="1"/>
        <rFont val="Calibri"/>
        <family val="2"/>
        <scheme val="minor"/>
      </rPr>
      <t xml:space="preserve"> This tab provides definitions of critical terms used in this tool to facilitate understanding. </t>
    </r>
  </si>
  <si>
    <r>
      <rPr>
        <b/>
        <i/>
        <u/>
        <sz val="11"/>
        <color theme="1"/>
        <rFont val="Calibri"/>
        <family val="2"/>
        <scheme val="minor"/>
      </rPr>
      <t xml:space="preserve">GUIDANCE: </t>
    </r>
    <r>
      <rPr>
        <i/>
        <sz val="11"/>
        <color theme="1"/>
        <rFont val="Calibri"/>
        <family val="2"/>
        <scheme val="minor"/>
      </rPr>
      <t xml:space="preserve"> This tab provides definitions of critical acronyms and abbreviations used in this tool to facilitate understanding. </t>
    </r>
  </si>
  <si>
    <t>ORIL</t>
  </si>
  <si>
    <t>Ohio Research Initiative for Locals</t>
  </si>
  <si>
    <t>Alternative BMPs</t>
  </si>
  <si>
    <t>BMPs that are not listed in Table 2 of the Ohio EPA CGP, and are thus not pre-approved by Ohio EPA for meeting post-construction BMP requirements. The use of alternative BMPs to meet those requirements would require approval by Ohio EPA.</t>
  </si>
  <si>
    <t>Fourth order stream</t>
  </si>
  <si>
    <r>
      <rPr>
        <u/>
        <sz val="11"/>
        <color theme="1"/>
        <rFont val="Calibri"/>
        <family val="2"/>
        <scheme val="minor"/>
      </rPr>
      <t>Notes:</t>
    </r>
    <r>
      <rPr>
        <sz val="11"/>
        <color theme="1"/>
        <rFont val="Calibri"/>
        <family val="2"/>
        <scheme val="minor"/>
      </rPr>
      <t xml:space="preserve">
1. https://en.wikipedia.org/wiki/Strahler_number, http://www.epa.ohio.gov/portals/35/storm/CGP-PC-Q&amp;A2.pdf</t>
    </r>
  </si>
  <si>
    <t>Tributary area</t>
  </si>
  <si>
    <t>Max. Size of Trib. Area to BMP (ac)</t>
  </si>
  <si>
    <t>Min. Footprint (As % of Tributary Area to BMP)</t>
  </si>
  <si>
    <t>BMP Area and Area Served</t>
  </si>
  <si>
    <t>Compatible / Incompatible</t>
  </si>
  <si>
    <t>In the context of this tool, "compatible" is the result of a single screening decision for a single BMP type, where the user-entered data does not conflict with the BMP constraints defined within the Detailed BMP Matrix. In contrast, "incompatible" is the result of a screening decision where the user-entered data is in conflict with one or more BMP constraints for that BMP type. While a BMP may be "compatible" as a result of a single screening decision, the BMP is not guaranteed to be fully compatible with user requirements. Screening is performed at each phase based on a variety of screening decisions, and if any of those decisions indicate an "incompatible" result, the BMP is screened out. For example, the user may indicate a BMP inflow type that is "compatible" with the allowable inflow types for that BMP, but the BMP may be screened out based on the user defining a depth to groundwater that is incompatible with BMP requirements.</t>
  </si>
  <si>
    <t>Does project site drain directly to a large river (fourth order or greater, i.e. &gt;100 square mile tributary area to stream) or to a lake and where the development area is less than 5 percent of the watershed area upstream of the development site?</t>
  </si>
  <si>
    <r>
      <t xml:space="preserve">What is the total width of the area available for BMP installation (perpendicular to roadway centerline, in feet)?     </t>
    </r>
    <r>
      <rPr>
        <i/>
        <sz val="11"/>
        <rFont val="Calibri"/>
        <family val="2"/>
        <scheme val="minor"/>
      </rPr>
      <t>(Note - If unknown, do not enter value.)</t>
    </r>
  </si>
  <si>
    <t>Min. BMP Depth (ft)</t>
  </si>
  <si>
    <t>Volume control</t>
  </si>
  <si>
    <t>USDA</t>
  </si>
  <si>
    <t>United States Department of Agriculture</t>
  </si>
  <si>
    <t>NRCS</t>
  </si>
  <si>
    <t>Natural Resources Conservation Service (an agency within the USDA), formerly the United States Soil Conservation Service</t>
  </si>
  <si>
    <t>Peak flow control</t>
  </si>
  <si>
    <t>Storm Water BMP Selection Tool for Local Roadways</t>
  </si>
  <si>
    <r>
      <t xml:space="preserve">Refer to the </t>
    </r>
    <r>
      <rPr>
        <b/>
        <u/>
        <sz val="11"/>
        <color theme="5"/>
        <rFont val="Calibri"/>
        <family val="2"/>
        <scheme val="minor"/>
      </rPr>
      <t>User Worksheet</t>
    </r>
    <r>
      <rPr>
        <sz val="11"/>
        <color theme="0"/>
        <rFont val="Calibri"/>
        <family val="2"/>
        <scheme val="minor"/>
      </rPr>
      <t xml:space="preserve"> to document basic information about your project and BMP application. After using this tool, return to the User Worksheet to document results for future reference.</t>
    </r>
  </si>
  <si>
    <t>Gresham, Smith and Partners, in Association with Geosyntec Consultants, Inc.</t>
  </si>
  <si>
    <r>
      <rPr>
        <sz val="11"/>
        <rFont val="Calibri"/>
        <family val="2"/>
        <scheme val="minor"/>
      </rPr>
      <t xml:space="preserve">The problem statement associated with Project #2015-ORIL7 is as follows: </t>
    </r>
    <r>
      <rPr>
        <i/>
        <sz val="11"/>
        <rFont val="Calibri"/>
        <family val="2"/>
        <scheme val="minor"/>
      </rPr>
      <t>"Environmental Protection Agency (EPA) regulations require the implementation of stormwater best management practices (BMPs) into roadway construction projects for post construction runoff. For local jurisdictions, the inclusion of these BMPs is difficult due to limited availability of space (i.e., right-of-way or easement). Urbanized areas pose additional challenges with the presence of sidewalks, houses, and businesses while many rural areas are faced with inadequate right-of-way widths.... While information on BMPs is available, it is not necessarily easily manageable or focused on local roadway applications. A focused synthesis study to collect and analyze stormwater BMPs designed for utilization on Ohio's local transportation system is needed to assist locals in the consideration of BMPs."</t>
    </r>
  </si>
  <si>
    <t xml:space="preserve">It is intended that this tool be used for an individual BMP application, which may be a small portion of a single project. As such, this tool may be used multiple times for a single project (for various applications or at different points in time). This can be accomplished by saving a copy of the tool and modifying the user responses to tailor the tool toward a new site or project application. As many of the questions within the tool are targeted at identifying site or project constraints that might make a particular BMP infeasible, it is recommended that the tool user have sufficient understanding of the area to be served by the BMP, as well as the site where the BMP is likely to be constructed. Although the tool may be used within the planning process, the reliability of tool output is closely tied to the reliability and accuracy of user input. If the details of the potential BMP application are very uncertain, it may not be worthwhile to use the tool until more information is known. </t>
  </si>
  <si>
    <r>
      <t xml:space="preserve">What is the available "hydraulic drop" between the invert elevation of the system draining into the BMP (e.g., inlet invert) and the invert elevation of the receiving drainage system (e.g., outlet invert) (in feet)?     </t>
    </r>
    <r>
      <rPr>
        <i/>
        <sz val="11"/>
        <rFont val="Calibri"/>
        <family val="2"/>
        <scheme val="minor"/>
      </rPr>
      <t>(Note - If unknown, do not enter value).</t>
    </r>
  </si>
  <si>
    <t>Limited</t>
  </si>
  <si>
    <t>Incidental</t>
  </si>
  <si>
    <r>
      <t>Volume Control</t>
    </r>
    <r>
      <rPr>
        <b/>
        <vertAlign val="superscript"/>
        <sz val="11"/>
        <color theme="1"/>
        <rFont val="Calibri"/>
        <family val="2"/>
        <scheme val="minor"/>
      </rPr>
      <t>2</t>
    </r>
  </si>
  <si>
    <t>A structure with a sedimentation chamber and a surface filter media bed that provides treatment by first removing large particles, oil and trash from inflows, and subsequently percolating flows through the bed. Outflow from the filter system can be through underdrains or infiltration.</t>
  </si>
  <si>
    <t>Vegetated, shallow depressions that typically include engineered planting media, underdrain outlet, and optional liner. Bioretention with underdrain can either be designed to partially infiltrate runoff (such as through the use of a raised underdrain) or function as a flow-through, media filtration facility with minimal reduction in runoff volume.</t>
  </si>
  <si>
    <t>Pavement along road shoulders that allows for percolation through surface void spaces into an underlying aggregate layer for conveyance via underdrain.</t>
  </si>
  <si>
    <r>
      <t>Water Quality Control Functions</t>
    </r>
    <r>
      <rPr>
        <b/>
        <vertAlign val="superscript"/>
        <sz val="11"/>
        <color theme="1"/>
        <rFont val="Calibri"/>
        <family val="2"/>
        <scheme val="minor"/>
      </rPr>
      <t>3</t>
    </r>
  </si>
  <si>
    <r>
      <t>O&amp;M Level of Effort</t>
    </r>
    <r>
      <rPr>
        <b/>
        <vertAlign val="superscript"/>
        <sz val="11"/>
        <color theme="1"/>
        <rFont val="Calibri"/>
        <family val="2"/>
        <scheme val="minor"/>
      </rPr>
      <t>1</t>
    </r>
  </si>
  <si>
    <r>
      <t>Capital Cost Range</t>
    </r>
    <r>
      <rPr>
        <b/>
        <vertAlign val="superscript"/>
        <sz val="11"/>
        <color theme="1"/>
        <rFont val="Calibri"/>
        <family val="2"/>
        <scheme val="minor"/>
      </rPr>
      <t>2</t>
    </r>
    <r>
      <rPr>
        <b/>
        <sz val="11"/>
        <color theme="1"/>
        <rFont val="Calibri"/>
        <family val="2"/>
        <scheme val="minor"/>
      </rPr>
      <t xml:space="preserve"> (Per Acre Treated)</t>
    </r>
  </si>
  <si>
    <t>Cost Information</t>
  </si>
  <si>
    <t>3 - Water quality treatment levels were determined through a three-step process that 1) identified relative effectiveness of unit processes (e.g., infiltration, filtration, sedimentation) per pollutant, 2) identified the relative robustness of unit processes per BMP, and 3) determined a final BMP effectiveness score (High, Medium, or Low value) as a cross-product of the relative unit process effectiveness and robustness scores. Known BMP performance data was used as a check against the final BMP effectiveness values.</t>
  </si>
  <si>
    <t>ft</t>
  </si>
  <si>
    <t>O&amp;M</t>
  </si>
  <si>
    <t>Operations and maintenance</t>
  </si>
  <si>
    <t>Feet</t>
  </si>
  <si>
    <t>Acre(s)</t>
  </si>
  <si>
    <t>in</t>
  </si>
  <si>
    <t>hr</t>
  </si>
  <si>
    <t>Inch(es)</t>
  </si>
  <si>
    <t>Hour</t>
  </si>
  <si>
    <t>Cubic Feet Per Second</t>
  </si>
  <si>
    <t>Water Quality Flow (Ohio EPA post-construction treatment standard for flow-based BMPs)</t>
  </si>
  <si>
    <t>Water Quality Volume (Ohio EPA post-construction treatment standard for volume-based BMPs)</t>
  </si>
  <si>
    <t>min.</t>
  </si>
  <si>
    <t>Minimum</t>
  </si>
  <si>
    <t>Acronyms and Abbreviations List</t>
  </si>
  <si>
    <t>Constr.</t>
  </si>
  <si>
    <t>Construction</t>
  </si>
  <si>
    <t>Hydrodynamic Separator</t>
  </si>
  <si>
    <t>Modular Manufactured Filtration Systems</t>
  </si>
  <si>
    <t>Vegetated Biofilter / Swale</t>
  </si>
  <si>
    <t>Wetland Channel</t>
  </si>
  <si>
    <t>Surface Bed Filter</t>
  </si>
  <si>
    <t>Permeable Shoulder w/ Stone Reservoir</t>
  </si>
  <si>
    <r>
      <t>Minimum Hydraulic Drop</t>
    </r>
    <r>
      <rPr>
        <b/>
        <vertAlign val="superscript"/>
        <sz val="11"/>
        <color theme="1"/>
        <rFont val="Calibri"/>
        <family val="2"/>
        <scheme val="minor"/>
      </rPr>
      <t>4</t>
    </r>
    <r>
      <rPr>
        <b/>
        <sz val="11"/>
        <color theme="1"/>
        <rFont val="Calibri"/>
        <family val="2"/>
        <scheme val="minor"/>
      </rPr>
      <t xml:space="preserve"> (ft)</t>
    </r>
  </si>
  <si>
    <t>An underground passive device that is designed to remove solids, oil/grease, floatables and other debris from storm water runoff through gravitational trapping and settling of pollutants.</t>
  </si>
  <si>
    <t>Vegetated, shallow depressions which may include engineered planting media (as opposed to sand or native or amended soils), in addition to an underlying aggregate layer that temporarily store storm water prior to infiltration.</t>
  </si>
  <si>
    <t>A flow-through layer of porous asphalt that is overlain onto a conventional concrete or asphalt surface to improve safety, reduce undercarriage washing from road spray, and provide sedimentation for storm water runoff.</t>
  </si>
  <si>
    <t>4 - Hydraulic drop is measured from the invert of the inlet to the BMP to the invert to the outlet of the BMP. This characteristic can restrict BMP selection in cases where the BMP requires a larger hydraulic drop than site topography or drainage system characteristics allow. Hydraulic drop is shown as N/A for BMPs where hydraulic drop is not a significant factor for BMP selection. Please note that for permeable pavement - extended detention, the hydraulic drop is measured from the top surface of the pavement (where storm water enters the BMP) to the invert of the outlet.</t>
  </si>
  <si>
    <t>Step 3A.5 - Storm water Quality Control Requirements Beyond the Ohio EPA CGP</t>
  </si>
  <si>
    <t xml:space="preserve">If you are required to treat particular pollutants other than TSS to address a TMDL, Ohio EPA Alternative CGP, local storm water quality requirements, or other unique requirements, please select "Consider in screening," and BMPs that provide minimal to no treatment of the selected pollutant will be screened out. If requirements other than the general statewide Ohio EPA CGP do not apply, then you may select "not needed", and BMP screening will be performed without considering treatment of these pollutants.  </t>
  </si>
  <si>
    <t>If you are not strictly following ODOT L&amp;D Vol. 2, are you required to select and design BMPs in accordance with a local storm water manual?</t>
  </si>
  <si>
    <t>If you are not strictly following ODOT L&amp;D Vol. 2 or a local storm water manual, are you willing to consider "Alternative BMPs" (i.e. BMPs not pre-approved by Ohio EPA) in your initial review and planning for project BMPs?</t>
  </si>
  <si>
    <t>Does your BMP need to significantly reduce storm water runoff peak flow rates to meet peak flow rate requirements such as those required for the critical storm method, flood control, or channel protection (as defined in a local storm water manual, ordinance, or other regulatory document outside of the Ohio EPA CGP)?</t>
  </si>
  <si>
    <t>Select municipalities may require post-development peak flow rates to be limited to pre-development flow rates for flood control or channel protection (e.g., the critical storm method). Review local requirements (e.g., local storm water manual or ordinance) to determine if your BMP is required to provide peak flow rate control, above and beyond the WQv drawdown requirement in the Ohio EPA CGP. If so, you may answer "Yes" to screen out BMPs that do not provide this function. If not required, or if the requirement is met by a different BMP, select "No" and BMPs will not be screened based on their ability to perform this function.</t>
  </si>
  <si>
    <t>Ohio EPA Construction General Permit (general NPDES permit for storm water discharges associated with construction activities)</t>
  </si>
  <si>
    <t xml:space="preserve">The USDA divides soils into four "hydrologic soil groups" (HSGs) based on their runoff potential and ability to infiltrate storm water. Soil types falling within HSG A and B are typically recommended for infiltration BMPs based on their increased ability to infiltrate compared to C or D soils. </t>
  </si>
  <si>
    <t>Within this tool, peak flow control refers to the need to control the peak flow rate at which storm water is discharged from a site, typically for a storm event larger than the water quality storm (e.g., critical storm or 100-year storm) to provide flood and channel protection. Typically, peak flow criteria require controlling the peak discharge rate to meet a specific flow limit, such as matching post-development peak flow rates to pre-development peak flow rates. Although the Ohio EPA CGP does establish treatment requirements and drawdown time requirements for storage facilities, it does not establish a particular flow rate limit, and thus is not considered to have peak flow control requirements. Peak flow control requirements are typically regulated by municipalities through storm water ordinances or manuals, where applicable. BMPs that are typically effective at providing provide peak flow control for large storm events, such as dry extended detention basins, incorporate both an outlet restriction and detention volume to attenuate flows. BMPs such as infiltration trenches, which may incidentally reduce discharge rates but do not provide significant detention or control of discharge rates, are not typically considered to be effective for meeting peak flow control requirements.</t>
  </si>
  <si>
    <t>The drainage area contributing to a particular location, such as a proposed BMP, storm water inlet, or stream. Unless otherwise noted, the tool generally uses this term in reference to the area draining to a BMP.</t>
  </si>
  <si>
    <t>With respect to this tool, "volume control" refers to the ability for a BMP to infiltrate rain water to reduce the total volume of storm water runoff that discharges from a site. "Volume control," as used within this tool, does not refer to the Ohio EPA CGP requirement to detain the water quality volume. Although any vegetated BMP has the potential to result in incidental infiltration, select BMPs are specifically designed to promote the infiltration of large volumes of water (e.g., the water quality volume). Within the Detailed BMP Matrix, BMPs that promote infiltration are specifically marked as "Yes" under "Volume Control," while vegetated BMPs that may result in some incidental infiltration are marked as "Incidental." BMPs that do not allow for infiltration (such as those with concrete structures) or that are designed for soil types with low infiltration rates (such as BMPs with underdrains) are marked as "No" under "Volume Control."</t>
  </si>
  <si>
    <t>Consideration for cost of ROW and environmental clearance of any new ROW needs to be included in the project planning and project scheduling.</t>
  </si>
  <si>
    <t>Step 3A.4 - Storm Water Quantity Control Requirements Outside of the 
Ohio EPA CGP</t>
  </si>
  <si>
    <t>1 - O&amp;M level of effort was based on identifying BMP maintenance task 1) quantity, 2) frequency, and 3) resource level and assigning a relative ranking (High, Medium, or Low) based on tabulation and assessment of these metrics. In general, BMPs deemed “high” for O&amp;M level of effort require more tasks at a higher frequency and may require specialized equipment and/or confined space entry.</t>
  </si>
  <si>
    <t>2 - Capital cost levels are defined per acre treated as follows:  $ Very Low (&lt;$5,000), $$ Low ($5,001-$15,000), $$$ Medium ($15,001-30,000), $$$$ High (&gt;$30,000)</t>
  </si>
  <si>
    <t xml:space="preserve">2 - Volume control refers to the ability of a BMP to reduce the total volume of runoff discharged from a site, due to infiltration. It does not refer to detention of the water quality volume, as driven by Ohio EPA CGP requirements for post-construction storm water. BMPs shown as "No" are unlikely to infiltrate due to an impervious structure (e.g., subsurface bed filter), or because the BMP design characteristics are intended to retain a permanent pool (e.g., constructed wetland). BMPs shown as "Incidental" do not rely on infiltration as a primary means of draining, but they do expose storm water to a pervious surface, and incidental infiltration may occur if soil conditions allow. BMPs shown as "Limited" also do not rely on infiltration as a primary means of draining, and are not intended to infiltrate large volumes of storm water, but are designed to encourage infiltration to the extent that soil conditions allow.  These BMPs (including bioretention with a raised underdrain) are typically used in applications where groundwater recharge is required despite soil conditions not being conducive to infiltration (HSG C/D). BMPs shown as "Yes" are intended to promote infiltration and use infiltration as a primary means of draining. These may be capable of infiltrating large volumes of storm water, such as the water quality volume, if soil conditions allow (HSG A/B). </t>
  </si>
  <si>
    <t xml:space="preserve">If your application cannot route flow to BMPs via open channels, respond "No." If you plan to use channels, make sure to maintain them properly (i.e., no mowing ruts) to allow for un-obstructed flows to the BMP. </t>
  </si>
  <si>
    <r>
      <t xml:space="preserve">This question focuses on whether you will consider BMPs that have </t>
    </r>
    <r>
      <rPr>
        <b/>
        <i/>
        <u/>
        <sz val="11"/>
        <color theme="1"/>
        <rFont val="Calibri"/>
        <family val="2"/>
        <scheme val="minor"/>
      </rPr>
      <t>permanent standing water</t>
    </r>
    <r>
      <rPr>
        <i/>
        <sz val="11"/>
        <color theme="1"/>
        <rFont val="Calibri"/>
        <family val="2"/>
        <scheme val="minor"/>
      </rPr>
      <t xml:space="preserve"> or ponding </t>
    </r>
    <r>
      <rPr>
        <b/>
        <i/>
        <u/>
        <sz val="11"/>
        <color theme="1"/>
        <rFont val="Calibri"/>
        <family val="2"/>
        <scheme val="minor"/>
      </rPr>
      <t xml:space="preserve">in between storm events </t>
    </r>
    <r>
      <rPr>
        <i/>
        <sz val="11"/>
        <color theme="1"/>
        <rFont val="Calibri"/>
        <family val="2"/>
        <scheme val="minor"/>
      </rPr>
      <t xml:space="preserve">(BMP does not drain dry after a storm event). If you would like to screen out BMPs that have standing water in between storm events, select "No." To minimize the potential for over-screening, BMPs that are considered to be "dry" but have small "micropools" are not screened out based on this response. If standing water between storm events is acceptable, select "Yes," and BMPs will not be screened based on this question. Please note that this question does not screen BMPs based on temporary ponding during storm events (please refer to next question). </t>
    </r>
  </si>
  <si>
    <r>
      <rPr>
        <b/>
        <i/>
        <sz val="11"/>
        <color theme="1"/>
        <rFont val="Calibri"/>
        <family val="2"/>
        <scheme val="minor"/>
      </rPr>
      <t>P</t>
    </r>
    <r>
      <rPr>
        <i/>
        <sz val="11"/>
        <color theme="1"/>
        <rFont val="Calibri"/>
        <family val="2"/>
        <scheme val="minor"/>
      </rPr>
      <t xml:space="preserve"> = 0.75 inches, as defined by Ohio EPA CGP</t>
    </r>
  </si>
  <si>
    <t xml:space="preserve">Required Treatment Percentage, T%, Based on Weighted Average of New Development and Redevelopment Areas </t>
  </si>
  <si>
    <t>Enter the proposed final site impervious area, including impervious areas within redevelopment and new development areas.</t>
  </si>
  <si>
    <t>Determine Project Treatment Requirements Based on Project EDA</t>
  </si>
  <si>
    <r>
      <t xml:space="preserve">Existing Impervious Area, </t>
    </r>
    <r>
      <rPr>
        <b/>
        <i/>
        <sz val="11"/>
        <color theme="1"/>
        <rFont val="Calibri"/>
        <family val="2"/>
        <scheme val="minor"/>
      </rPr>
      <t>Aix</t>
    </r>
  </si>
  <si>
    <t xml:space="preserve">Average daily traffic (ADT) volumes would be helpful, roadway classifications should be known, and interactions with trucks or other heavy equipment should be considered. </t>
  </si>
  <si>
    <t>Screening results after Phase 2 are shown for each BMP in the "Compiled Results After Phase 2 Screening" column.  BMPs are ruled as "Screened Out" if they were screened out in a previous screening phase (under "Previous Results After Phase 1 Screening"), or if they were determined to be "Incompatible" in this phase (under "Overall Phase 2 Screening Assessment") based on at least one of the individual screening decisions under "Screening Analysis by Topic" being "Incompatible." The individual screening decisions, which compare individual user responses on the 4A tab to BMP information stored in the "Detailed BMP Matrix," can be referenced to determine which user-defined criteria were "Incompatible" with BMP requirements. It is important to note that "Compatible" indicates that select user inputs are not in conflict with the compiled BMP criteria, and is not meant to imply that the BMP is guaranteed to be compatible with all user constraints.</t>
  </si>
  <si>
    <t>Screening results after Phase 3 are shown for each BMP in the "Compiled Results After Phase 3 Screening" column.  BMPs are ruled as "Screened Out" if they were screened out in a previous screening phase (under "Previous Results After Phase 2 Screening"), or if they were determined to be "Incompatible" in this phase (under "Overall Phase 3 Screening Assessment") based on at least one of the individual screening decisions under "Screening Analysis by Topic" being "Incompatible." The individual screening decisions, which compare individual user responses on the 5A tab to BMP information stored in the "Detailed BMP Matrix," can be referenced to determine which user-defined criteria were "Incompatible" with BMP requirements. It is important to note that "Compatible" indicates that select user inputs are not in conflict with the compiled BMP criteria, and is not meant to imply that the BMP is guaranteed to be compatible with all user constraints.</t>
  </si>
  <si>
    <t>Screening results after Phase 1 are shown for each BMP in the "Results After Phase 1 Screening" column.  BMPs are ruled as "Screened Out" if they were determined to be "Incompatible" in this phase (under "Overall Phase 1 Screening Assessment") based on at least one of the individual screening decisions under "Screening Analysis by Topic" being "Incompatible." The individual screening decisions, which compare individual user responses on the 3A tab to BMP information stored in the "Detailed BMP Matrix," can be referenced to determine which user-defined criteria were "Incompatible" with BMP requirements. It is important to note that "Compatible" indicates that select user inputs are not in conflict with the compiled BMP criteria, and is not meant to imply that the BMP is guaranteed to be compatible with all user constraints.</t>
  </si>
  <si>
    <t>Does your BMP need to promote infiltration and reduce the volume of storm water runoff draining from your site, in order to meet requirements for groundwater recharge, green infrastructure, or storm water runoff volume control requirements (as defined in a local storm water manual, ordinance, or other regulatory document outside of the Ohio EPA CGP)?</t>
  </si>
  <si>
    <t>This tool includes a series of steps (organized in the form of tabs) that walk the user through the process of selecting potentially applicable BMPs for a specific BMP application. The steps alternate between collecting information about the specific BMP application from the user (including site and project constraints and characteristics) and sharing results of BMP screening decisions based on user inputs along the way. Screening is performed by comparing the compatibility of user input to BMP characteristics (as defined specifically for screening purposes) in the "Detailed BMP Matrix" tab. The tool includes multiple rounds of increasingly more restrictive screening decisions, to allow the user to review interim results and revisit previous inputs to achieve an appropriate level of screening. An overview of the tool process is provided in the "MAIN MENU" tab. For more information about the tool's screening process, please refer to the "About the BMP Screening Process" section below.</t>
  </si>
  <si>
    <t>Channel Inflow</t>
  </si>
  <si>
    <t>Curb Cut / Overland Flow</t>
  </si>
  <si>
    <t>Depth to Bedrock</t>
  </si>
  <si>
    <t>Depth to Groundwater</t>
  </si>
  <si>
    <r>
      <t xml:space="preserve">ORIL is a research agency that is focused on addressing problems that directly impact local roadways in Ohio, in support of Ohio Local Public Agencies (LPAs). ORIL was established by the Ohio Department of Transportation (ODOT) Research Section, in collaboration with the Ohio Local Technical Assistance Program (LTAP). For further information: </t>
    </r>
    <r>
      <rPr>
        <b/>
        <i/>
        <u/>
        <sz val="11"/>
        <color theme="2" tint="-0.249977111117893"/>
        <rFont val="Calibri"/>
        <family val="2"/>
        <scheme val="minor"/>
      </rPr>
      <t>http://www.dot.state.oh.us/groups/oril/Pages/default.aspx</t>
    </r>
  </si>
  <si>
    <t>This tool is intended to help planners and designers identify potentially applicable BMPs for local roadway projects. The tool facilitates this through a multi-stage screening process, which is intended to progressively reduce the number of potentially applicable BMPs until a small list remains. The short list of BMPs provided by the tool are not guaranteed to be appropriate for any given site, due to the complexity of site-specific and detailed design considerations that are unable to be captured within this tool.  The tool is intended to be used to help identify initial options for the designer, after which point, it is the responsibility of the designer to apply design and engineering experience to vet the results and confirm compatibility with detailed site and project-specific conditions. Although efforts have been taken to minimize the potential for over-screening, it is still possible that user inputs and constraints may lead to no compatible BMPs being identified. For guidance on addressing this situation, please refer to "About the BMP Screening Process" below. It is also important to note that this tool makes generalizations about individual BMP types to facilitate the screening process. The developers of this tool recognize that there are many potential design variations for each BMP type, and designers are encouraged to refer to design resources to identify potential design modifications that might help to improve compatibility with design constraints.</t>
  </si>
  <si>
    <t xml:space="preserve">These cells provide conclusions and results developed by the tool, based on user input in other cells.  </t>
  </si>
  <si>
    <t>Standard BMP (in Ohio EPA CGP Table 2)</t>
  </si>
  <si>
    <t>Alternate BMP (Not in Ohio EPA CGP Table 2)</t>
  </si>
  <si>
    <r>
      <rPr>
        <b/>
        <i/>
        <u/>
        <sz val="11"/>
        <color theme="1"/>
        <rFont val="Calibri"/>
        <family val="2"/>
        <scheme val="minor"/>
      </rPr>
      <t xml:space="preserve">GUIDANCE: </t>
    </r>
    <r>
      <rPr>
        <i/>
        <sz val="11"/>
        <color theme="1"/>
        <rFont val="Calibri"/>
        <family val="2"/>
        <scheme val="minor"/>
      </rPr>
      <t xml:space="preserve"> This tab provides a location to document the basis for data entered into this tool regarding a specific BMP application. This worksheet can also be used to record tool results for future reference and consideration on the project. Responses to the questions below are optional and not required for use of the tool.</t>
    </r>
  </si>
  <si>
    <r>
      <rPr>
        <b/>
        <i/>
        <u/>
        <sz val="11"/>
        <color theme="1"/>
        <rFont val="Calibri"/>
        <family val="2"/>
        <scheme val="minor"/>
      </rPr>
      <t>GUIDANCE:</t>
    </r>
    <r>
      <rPr>
        <i/>
        <sz val="11"/>
        <color theme="1"/>
        <rFont val="Calibri"/>
        <family val="2"/>
        <scheme val="minor"/>
      </rPr>
      <t xml:space="preserve">  This tab provides an overview of the process for using this tool, as well as shortcuts to individual steps.  The title of each step is hyperlinked to the corresponding tab in the tool.</t>
    </r>
  </si>
  <si>
    <r>
      <rPr>
        <b/>
        <i/>
        <u/>
        <sz val="11"/>
        <rFont val="Calibri"/>
        <family val="2"/>
        <scheme val="minor"/>
      </rPr>
      <t>GUIDANCE:</t>
    </r>
    <r>
      <rPr>
        <i/>
        <sz val="11"/>
        <rFont val="Calibri"/>
        <family val="2"/>
        <scheme val="minor"/>
      </rPr>
      <t xml:space="preserve">  It is strongly recommended that users complete this step to understand potential project applicability or exemption from post-construction requirements.  Please note that this worksheet is intended to facilitate project planning only, and is not intended to provide proof of regulatory exemptions or requirements.  If project applicability is uncertain, users are encouraged to confirm applicability or exemptions through review of the permit, ODOT L&amp;D Vol. 2 and local storm water manuals, or consultation with regulatory officials.</t>
    </r>
  </si>
  <si>
    <r>
      <rPr>
        <b/>
        <i/>
        <u/>
        <sz val="11"/>
        <color theme="1"/>
        <rFont val="Calibri"/>
        <family val="2"/>
        <scheme val="minor"/>
      </rPr>
      <t>GUIDANCE:</t>
    </r>
    <r>
      <rPr>
        <i/>
        <sz val="11"/>
        <color theme="1"/>
        <rFont val="Calibri"/>
        <family val="2"/>
        <scheme val="minor"/>
      </rPr>
      <t xml:space="preserve">  This tab provides an overview of the full list of BMPs included in the tool, before beginning the screening process.  The table below provides the full list of BMPs, along with their inclusion in the Ohio EPA CGP and ODOT L&amp;D Vol. 2.</t>
    </r>
  </si>
  <si>
    <r>
      <rPr>
        <b/>
        <i/>
        <u/>
        <sz val="11"/>
        <color theme="1"/>
        <rFont val="Calibri"/>
        <family val="2"/>
        <scheme val="minor"/>
      </rPr>
      <t>GUIDANCE:</t>
    </r>
    <r>
      <rPr>
        <b/>
        <i/>
        <sz val="11"/>
        <color theme="1"/>
        <rFont val="Calibri"/>
        <family val="2"/>
        <scheme val="minor"/>
      </rPr>
      <t xml:space="preserve"> </t>
    </r>
    <r>
      <rPr>
        <i/>
        <sz val="11"/>
        <color theme="1"/>
        <rFont val="Calibri"/>
        <family val="2"/>
        <scheme val="minor"/>
      </rPr>
      <t xml:space="preserve"> This first screening phase reduces the list of BMPs initially based on the standards being used for BMP selection and design, as well as based on willingness to consider potential alternative BMPs that would require approval from Ohio EPA.  Screening is also performed based on the functions that the BMP is required to provide.  </t>
    </r>
  </si>
  <si>
    <r>
      <rPr>
        <b/>
        <i/>
        <u/>
        <sz val="11"/>
        <color theme="1"/>
        <rFont val="Calibri"/>
        <family val="2"/>
        <scheme val="minor"/>
      </rPr>
      <t>GUIDANCE:</t>
    </r>
    <r>
      <rPr>
        <b/>
        <i/>
        <sz val="11"/>
        <color theme="1"/>
        <rFont val="Calibri"/>
        <family val="2"/>
        <scheme val="minor"/>
      </rPr>
      <t xml:space="preserve"> </t>
    </r>
    <r>
      <rPr>
        <i/>
        <sz val="11"/>
        <color theme="1"/>
        <rFont val="Calibri"/>
        <family val="2"/>
        <scheme val="minor"/>
      </rPr>
      <t xml:space="preserve"> This form summarizes the results of the first phase of screening.  BMPs that were not screened out in this phase will be carried over to the second phase of screening. If the remaining pool of BMPs is too small, consider returning to Step 3A and revisiting your responses.</t>
    </r>
  </si>
  <si>
    <r>
      <rPr>
        <b/>
        <i/>
        <u/>
        <sz val="11"/>
        <color theme="1"/>
        <rFont val="Calibri"/>
        <family val="2"/>
        <scheme val="minor"/>
      </rPr>
      <t>GUIDANCE:</t>
    </r>
    <r>
      <rPr>
        <i/>
        <sz val="11"/>
        <color theme="1"/>
        <rFont val="Calibri"/>
        <family val="2"/>
        <scheme val="minor"/>
      </rPr>
      <t xml:space="preserve">  This sheet summarizes screening results after Phase 3.  BMPs that have not been screened out should be considered for implementation.  If the remaining pool of BMPs is too small, please revisit your responses in Steps 3A-5A before proceeding to Step 6 to see the final BMP list after screening.  Please refer to the Detailed BMP Matrix for further details.  </t>
    </r>
  </si>
  <si>
    <r>
      <rPr>
        <b/>
        <i/>
        <u/>
        <sz val="11"/>
        <color theme="1"/>
        <rFont val="Calibri"/>
        <family val="2"/>
        <scheme val="minor"/>
      </rPr>
      <t>GUIDANCE:</t>
    </r>
    <r>
      <rPr>
        <i/>
        <sz val="11"/>
        <color theme="1"/>
        <rFont val="Calibri"/>
        <family val="2"/>
        <scheme val="minor"/>
      </rPr>
      <t xml:space="preserve">  Screening Phase 3 refines the remaining list of BMPs on the basis of operations and maintenance (O&amp;M) constraints and aesthetic preferences.</t>
    </r>
  </si>
  <si>
    <r>
      <rPr>
        <b/>
        <i/>
        <u/>
        <sz val="11"/>
        <color theme="1"/>
        <rFont val="Calibri"/>
        <family val="2"/>
        <scheme val="minor"/>
      </rPr>
      <t>GUIDANCE:</t>
    </r>
    <r>
      <rPr>
        <i/>
        <sz val="11"/>
        <color theme="1"/>
        <rFont val="Calibri"/>
        <family val="2"/>
        <scheme val="minor"/>
      </rPr>
      <t xml:space="preserve">  This form summarizes results after two phases of screening.  BMPs that have not been screened out will be carried over to the third phase of screening.  If the remaining pool of BMPs is too small, please revisit your responses in Steps 3A-4A.</t>
    </r>
  </si>
  <si>
    <r>
      <rPr>
        <b/>
        <i/>
        <u/>
        <sz val="11"/>
        <color theme="1"/>
        <rFont val="Calibri"/>
        <family val="2"/>
        <scheme val="minor"/>
      </rPr>
      <t>GUIDANCE:</t>
    </r>
    <r>
      <rPr>
        <i/>
        <sz val="11"/>
        <color theme="1"/>
        <rFont val="Calibri"/>
        <family val="2"/>
        <scheme val="minor"/>
      </rPr>
      <t xml:space="preserve">  Screening Phase 2 refines the remaining list of BMPs based on design, site, and safety constraints.  </t>
    </r>
    <r>
      <rPr>
        <b/>
        <i/>
        <sz val="11"/>
        <color theme="1"/>
        <rFont val="Calibri"/>
        <family val="2"/>
        <scheme val="minor"/>
      </rPr>
      <t xml:space="preserve">Before responding to the questions below, users are strongly encouraged to define the portion of the site to be evaluated for treatment, and potential sites for BMPs.  All questions should be answered with respect to those locations. </t>
    </r>
    <r>
      <rPr>
        <i/>
        <sz val="11"/>
        <color theme="1"/>
        <rFont val="Calibri"/>
        <family val="2"/>
        <scheme val="minor"/>
      </rPr>
      <t>The responses to questions below will be used to screen BMPs as compatible or incompatible with user selections.</t>
    </r>
  </si>
  <si>
    <t xml:space="preserve">These questions allows the user to screen out BMPs based on ponding frequency and depth. The need to limit ponding will depend on the BMP location relative to the roadway, and applicable ponding-related safety requirements at that site. </t>
  </si>
  <si>
    <r>
      <rPr>
        <b/>
        <i/>
        <u/>
        <sz val="11"/>
        <color theme="1"/>
        <rFont val="Calibri"/>
        <family val="2"/>
        <scheme val="minor"/>
      </rPr>
      <t>GUIDANCE:</t>
    </r>
    <r>
      <rPr>
        <i/>
        <sz val="11"/>
        <color theme="1"/>
        <rFont val="Calibri"/>
        <family val="2"/>
        <scheme val="minor"/>
      </rPr>
      <t xml:space="preserve">  This tab summarizes the final BMP list after three screening phases. BMPs that are listed as "Not Screened Out" under Phase 3 Screening Results meet user-defined criteria in all three phases of screening. If the remaining BMP list is too limiting, users are encouraged to revisit the phases where preferable BMPs were screened out, and confirm user responses to screening questions. </t>
    </r>
  </si>
  <si>
    <r>
      <t>Minimum BMP Top Width (Including Side Slopes)</t>
    </r>
    <r>
      <rPr>
        <b/>
        <vertAlign val="superscript"/>
        <sz val="11"/>
        <color theme="1"/>
        <rFont val="Calibri"/>
        <family val="2"/>
        <scheme val="minor"/>
      </rPr>
      <t>5</t>
    </r>
    <r>
      <rPr>
        <b/>
        <sz val="11"/>
        <color theme="1"/>
        <rFont val="Calibri"/>
        <family val="2"/>
        <scheme val="minor"/>
      </rPr>
      <t xml:space="preserve"> (ft)</t>
    </r>
  </si>
  <si>
    <t xml:space="preserve">6 - To minimize the potential for overscreening, dry extended detention basins are shown as having no permanent pool, although the Ohio EPA CGP requires a small micropool. </t>
  </si>
  <si>
    <t>7 - Capital cost levels are defined per acre treated as follows:  $ Very Low (&lt;$5,000/ac), $$ Low ($5,001-$15,000/ac), $$$ Medium ($15,001-30,000/ac), $$$$ High (&gt;$30,000/ac)</t>
  </si>
  <si>
    <t>8 - O&amp;M level of effort was based on identifying BMP maintenance task 1) quantity, 2) frequency, and 3) resource level and assigning a relative ranking (High, Medium, or Low) based on tabulation and assessment of these metrics. In general, BMPs deemed “high” for O&amp;M level of effort require more tasks at a higher frequency and may require specialized equipment and/or confined space entry.</t>
  </si>
  <si>
    <r>
      <t>Exposed Permanent Pool</t>
    </r>
    <r>
      <rPr>
        <b/>
        <vertAlign val="superscript"/>
        <sz val="11"/>
        <color theme="1"/>
        <rFont val="Calibri"/>
        <family val="2"/>
        <scheme val="minor"/>
      </rPr>
      <t>6</t>
    </r>
  </si>
  <si>
    <r>
      <t>Capital Cost Range</t>
    </r>
    <r>
      <rPr>
        <b/>
        <vertAlign val="superscript"/>
        <sz val="11"/>
        <color theme="1"/>
        <rFont val="Calibri"/>
        <family val="2"/>
        <scheme val="minor"/>
      </rPr>
      <t>7</t>
    </r>
    <r>
      <rPr>
        <b/>
        <sz val="11"/>
        <color theme="1"/>
        <rFont val="Calibri"/>
        <family val="2"/>
        <scheme val="minor"/>
      </rPr>
      <t xml:space="preserve"> (per Acre Treated)</t>
    </r>
  </si>
  <si>
    <r>
      <t>O&amp;M Level of Effort</t>
    </r>
    <r>
      <rPr>
        <b/>
        <vertAlign val="superscript"/>
        <sz val="11"/>
        <color theme="1"/>
        <rFont val="Calibri"/>
        <family val="2"/>
        <scheme val="minor"/>
      </rPr>
      <t>8</t>
    </r>
  </si>
  <si>
    <t>Requires Vegetation Other Than Turf Grass / Sod</t>
  </si>
  <si>
    <t>5 - Minimum top width of BMPs is included as a screening criteria to assess compatibility with roadside site constraints, and is measured perpendicularly to the roadway centerline based on an assumed BMP orientation. These values were calculated for BMPs based on a constructible bottom width, side slopes and a minimal freeboard conditions. For vegetated biofilters/swales, the width was assumed to be the cross-sectional width (perpendicular to the likely direction of flow, assuming the swale is parallel to the road). For filter strips, the width was assumed to be measured from upstream end (roadway shoulder) to downstream end (away from the road), in the direction of flow. To minimize the potential for over-screening BMPs that might be adapted to fit an application, dimensions are assumed to be as small as possible. Vertical side slopes are assumed if it is typical to construct the BMP with hardscape materials such as asphalt, concrete, modular block, etc., without significantly impacting the intended BMP functions (e.g., a linear bioretention system with vertical walls installed between the curb and sidewalk in an urban area).</t>
  </si>
  <si>
    <t>State Job Number 134990</t>
  </si>
  <si>
    <t>Volume Control</t>
  </si>
  <si>
    <t>Gresham, Smith and Partners</t>
  </si>
  <si>
    <t>Depth to groundwater should be estimated from ground elevation at planned BMP site. If site has existing BMP,  depth should be from top of ground outside of BMP, not bottom of BMP. The screening process will account for BMP depth to assess separation of BMP bottom (including amended soil and underdrain, where applicable) from groundwater. BMPs may require a minimum groundwater separation to facilitate infiltration, where applicable.</t>
  </si>
  <si>
    <t>Depth to bedrock should be estimated from ground elevation at planned BMP site. If site has existing BMP,  depth should be from top of ground outside of BMP, not bottom of BMP. The screening process will account for BMP depth to assess separation of BMP bottom (including amended soil and underdrain, where applicable) from bedrock. BMPs may require a minimum bedrock separation to facilitate infiltration, where applicable.</t>
  </si>
  <si>
    <t>STORM WATER BMP SELECTION TOOL FOR LOCAL ROADWAYS
2015-ORIL7:  STORM WATER BMPS FOR LOCAL ROADWAYS
User Worksheet</t>
  </si>
  <si>
    <r>
      <rPr>
        <sz val="11"/>
        <rFont val="Calibri"/>
        <family val="2"/>
        <scheme val="minor"/>
      </rPr>
      <t xml:space="preserve">From the ORIL 7 website: </t>
    </r>
    <r>
      <rPr>
        <i/>
        <sz val="11"/>
        <rFont val="Calibri"/>
        <family val="2"/>
        <scheme val="minor"/>
      </rPr>
      <t>"The goal of this research is to establish a methodology for recommending proven stormwater BMPs for use on Ohio's local roadway system that satisfy current regulations and are cost effective in terms of construction and maintenance by local governments. The objective of this research is to develop a matrix of stormwater BMP alternatives for application on linear transportation projects on Ohio's local (roadway) system(s). The results of this research will provide local officials with a simplified tool to assist decision makers in selecting optimal BMPs for specific applications. Ultimately, access to the findings of this research will aid locals in implementing the most efficient and cost effective stormwater BMPs enabling compliance with EPA regulations while adhering to budgetary constraints."</t>
    </r>
  </si>
  <si>
    <r>
      <rPr>
        <b/>
        <i/>
        <u/>
        <sz val="11"/>
        <color theme="1"/>
        <rFont val="Calibri"/>
        <family val="2"/>
        <scheme val="minor"/>
      </rPr>
      <t>GUIDANCE:</t>
    </r>
    <r>
      <rPr>
        <i/>
        <sz val="11"/>
        <color theme="1"/>
        <rFont val="Calibri"/>
        <family val="2"/>
        <scheme val="minor"/>
      </rPr>
      <t xml:space="preserve">  This matrix summarizes BMP characteristics that were compiled for the purpose of BMP screening, based on a comprehensive literature review. Please note that the BMP-specific values in the matrix are intended to be limiting values to facilitate screening based on compatibility with user inputs, and are not necessarily typical or recommended values for BMP design. To minimize the potential for overscreening, many of the values account for potential design variations to overcome site limitations. Dropdown filters may be applied below to display matrix content based on screening results. </t>
    </r>
  </si>
  <si>
    <r>
      <t xml:space="preserve">New Impervious Area in New Permanent ROW, </t>
    </r>
    <r>
      <rPr>
        <b/>
        <i/>
        <sz val="11"/>
        <color theme="1"/>
        <rFont val="Calibri"/>
        <family val="2"/>
        <scheme val="minor"/>
      </rPr>
      <t>Ain</t>
    </r>
  </si>
  <si>
    <r>
      <t xml:space="preserve">Existing Project Area Within the ROW, </t>
    </r>
    <r>
      <rPr>
        <b/>
        <i/>
        <sz val="11"/>
        <color theme="1"/>
        <rFont val="Calibri"/>
        <family val="2"/>
        <scheme val="minor"/>
      </rPr>
      <t>A</t>
    </r>
    <r>
      <rPr>
        <b/>
        <i/>
        <vertAlign val="subscript"/>
        <sz val="11"/>
        <color theme="1"/>
        <rFont val="Calibri"/>
        <family val="2"/>
        <scheme val="minor"/>
      </rPr>
      <t>existROW</t>
    </r>
  </si>
  <si>
    <t>This is the total impervious area after adding new ROW (existing + proposed impervious).</t>
  </si>
  <si>
    <t>Water Quality Flow for BMP Tributary Area</t>
  </si>
  <si>
    <t>Water Quality Volume for BMP Tributary Area</t>
  </si>
  <si>
    <t>Define BMP Tributary Area Characteristics</t>
  </si>
  <si>
    <t>i = Impervious Fraction of Tributary Area</t>
  </si>
  <si>
    <r>
      <t>Final Project Impervious Area (</t>
    </r>
    <r>
      <rPr>
        <b/>
        <i/>
        <sz val="11"/>
        <color theme="1"/>
        <rFont val="Calibri"/>
        <family val="2"/>
        <scheme val="minor"/>
      </rPr>
      <t>Aix</t>
    </r>
    <r>
      <rPr>
        <sz val="11"/>
        <color theme="1"/>
        <rFont val="Calibri"/>
        <family val="2"/>
        <scheme val="minor"/>
      </rPr>
      <t xml:space="preserve"> + </t>
    </r>
    <r>
      <rPr>
        <b/>
        <i/>
        <sz val="11"/>
        <color theme="1"/>
        <rFont val="Calibri"/>
        <family val="2"/>
        <scheme val="minor"/>
      </rPr>
      <t>Ain</t>
    </r>
    <r>
      <rPr>
        <sz val="11"/>
        <color theme="1"/>
        <rFont val="Calibri"/>
        <family val="2"/>
        <scheme val="minor"/>
      </rPr>
      <t>)</t>
    </r>
  </si>
  <si>
    <r>
      <t xml:space="preserve">Required Treatment Percentage, 
</t>
    </r>
    <r>
      <rPr>
        <b/>
        <i/>
        <sz val="11"/>
        <color theme="1"/>
        <rFont val="Calibri"/>
        <family val="2"/>
        <scheme val="minor"/>
      </rPr>
      <t>T%</t>
    </r>
    <r>
      <rPr>
        <sz val="11"/>
        <color theme="1"/>
        <rFont val="Calibri"/>
        <family val="2"/>
        <scheme val="minor"/>
      </rPr>
      <t xml:space="preserve"> = (20%*</t>
    </r>
    <r>
      <rPr>
        <b/>
        <i/>
        <sz val="11"/>
        <color theme="1"/>
        <rFont val="Calibri"/>
        <family val="2"/>
        <scheme val="minor"/>
      </rPr>
      <t>Aix</t>
    </r>
    <r>
      <rPr>
        <sz val="11"/>
        <color theme="1"/>
        <rFont val="Calibri"/>
        <family val="2"/>
        <scheme val="minor"/>
      </rPr>
      <t xml:space="preserve"> + 100%*</t>
    </r>
    <r>
      <rPr>
        <b/>
        <i/>
        <sz val="11"/>
        <color theme="1"/>
        <rFont val="Calibri"/>
        <family val="2"/>
        <scheme val="minor"/>
      </rPr>
      <t>Ain</t>
    </r>
    <r>
      <rPr>
        <sz val="11"/>
        <color theme="1"/>
        <rFont val="Calibri"/>
        <family val="2"/>
        <scheme val="minor"/>
      </rPr>
      <t>) /  (</t>
    </r>
    <r>
      <rPr>
        <b/>
        <i/>
        <sz val="11"/>
        <color theme="1"/>
        <rFont val="Calibri"/>
        <family val="2"/>
        <scheme val="minor"/>
      </rPr>
      <t>Aix</t>
    </r>
    <r>
      <rPr>
        <sz val="11"/>
        <color theme="1"/>
        <rFont val="Calibri"/>
        <family val="2"/>
        <scheme val="minor"/>
      </rPr>
      <t xml:space="preserve"> + </t>
    </r>
    <r>
      <rPr>
        <b/>
        <i/>
        <sz val="11"/>
        <color theme="1"/>
        <rFont val="Calibri"/>
        <family val="2"/>
        <scheme val="minor"/>
      </rPr>
      <t>Ain</t>
    </r>
    <r>
      <rPr>
        <sz val="11"/>
        <color theme="1"/>
        <rFont val="Calibri"/>
        <family val="2"/>
        <scheme val="minor"/>
      </rPr>
      <t>)</t>
    </r>
  </si>
  <si>
    <t>C = Coefficient of Runoff =</t>
  </si>
  <si>
    <t>This is the volumetric runoff coefficient, as defined in Section 1115.4 of ODOT L&amp;D Vol. 2.</t>
  </si>
  <si>
    <t>Determine the area of earth disturbing activity that falls within the project construction limits, as defined in Section 1112.1 of ODOT L&amp;D Vol. 2.</t>
  </si>
  <si>
    <r>
      <t xml:space="preserve">Portion of Project that is New Development, </t>
    </r>
    <r>
      <rPr>
        <b/>
        <i/>
        <sz val="11"/>
        <color theme="1"/>
        <rFont val="Calibri"/>
        <family val="2"/>
        <scheme val="minor"/>
      </rPr>
      <t>A</t>
    </r>
    <r>
      <rPr>
        <b/>
        <i/>
        <vertAlign val="subscript"/>
        <sz val="11"/>
        <color theme="1"/>
        <rFont val="Calibri"/>
        <family val="2"/>
        <scheme val="minor"/>
      </rPr>
      <t>newdev</t>
    </r>
  </si>
  <si>
    <r>
      <t xml:space="preserve">Portion of Project that is Redevelopment, </t>
    </r>
    <r>
      <rPr>
        <b/>
        <i/>
        <sz val="11"/>
        <color theme="1"/>
        <rFont val="Calibri"/>
        <family val="2"/>
        <scheme val="minor"/>
      </rPr>
      <t>A</t>
    </r>
    <r>
      <rPr>
        <b/>
        <i/>
        <vertAlign val="subscript"/>
        <sz val="11"/>
        <color theme="1"/>
        <rFont val="Calibri"/>
        <family val="2"/>
        <scheme val="minor"/>
      </rPr>
      <t>redev</t>
    </r>
  </si>
  <si>
    <t>i = Post-Construction Impervious Fraction of Tributary Area</t>
  </si>
  <si>
    <r>
      <t>Project Earth Disturbing Activity (</t>
    </r>
    <r>
      <rPr>
        <b/>
        <sz val="11"/>
        <color theme="1"/>
        <rFont val="Calibri"/>
        <family val="2"/>
        <scheme val="minor"/>
      </rPr>
      <t>Project EDA</t>
    </r>
    <r>
      <rPr>
        <sz val="11"/>
        <color theme="1"/>
        <rFont val="Calibri"/>
        <family val="2"/>
        <scheme val="minor"/>
      </rPr>
      <t>)</t>
    </r>
  </si>
  <si>
    <r>
      <t>Area Requiring Treatment (</t>
    </r>
    <r>
      <rPr>
        <b/>
        <sz val="11"/>
        <color theme="1"/>
        <rFont val="Calibri"/>
        <family val="2"/>
        <scheme val="minor"/>
      </rPr>
      <t>Project EDA</t>
    </r>
    <r>
      <rPr>
        <sz val="11"/>
        <color theme="1"/>
        <rFont val="Calibri"/>
        <family val="2"/>
        <scheme val="minor"/>
      </rPr>
      <t xml:space="preserve"> x </t>
    </r>
    <r>
      <rPr>
        <b/>
        <sz val="11"/>
        <color theme="1"/>
        <rFont val="Calibri"/>
        <family val="2"/>
        <scheme val="minor"/>
      </rPr>
      <t>T%</t>
    </r>
    <r>
      <rPr>
        <sz val="11"/>
        <color theme="1"/>
        <rFont val="Calibri"/>
        <family val="2"/>
        <scheme val="minor"/>
      </rPr>
      <t>)</t>
    </r>
  </si>
  <si>
    <r>
      <rPr>
        <b/>
        <sz val="11"/>
        <color theme="1"/>
        <rFont val="Calibri"/>
        <family val="2"/>
        <scheme val="minor"/>
      </rPr>
      <t>Cq</t>
    </r>
    <r>
      <rPr>
        <sz val="11"/>
        <color theme="1"/>
        <rFont val="Calibri"/>
        <family val="2"/>
        <scheme val="minor"/>
      </rPr>
      <t xml:space="preserve"> = Volumetric Runoff Coefficient = 0.858</t>
    </r>
    <r>
      <rPr>
        <b/>
        <sz val="11"/>
        <color theme="1"/>
        <rFont val="Calibri"/>
        <family val="2"/>
        <scheme val="minor"/>
      </rPr>
      <t>i</t>
    </r>
    <r>
      <rPr>
        <vertAlign val="superscript"/>
        <sz val="11"/>
        <color theme="1"/>
        <rFont val="Calibri"/>
        <family val="2"/>
        <scheme val="minor"/>
      </rPr>
      <t>3</t>
    </r>
    <r>
      <rPr>
        <sz val="11"/>
        <color theme="1"/>
        <rFont val="Calibri"/>
        <family val="2"/>
        <scheme val="minor"/>
      </rPr>
      <t xml:space="preserve"> - 0.78</t>
    </r>
    <r>
      <rPr>
        <b/>
        <sz val="11"/>
        <color theme="1"/>
        <rFont val="Calibri"/>
        <family val="2"/>
        <scheme val="minor"/>
      </rPr>
      <t>i</t>
    </r>
    <r>
      <rPr>
        <vertAlign val="superscript"/>
        <sz val="11"/>
        <color theme="1"/>
        <rFont val="Calibri"/>
        <family val="2"/>
        <scheme val="minor"/>
      </rPr>
      <t>2</t>
    </r>
    <r>
      <rPr>
        <sz val="11"/>
        <color theme="1"/>
        <rFont val="Calibri"/>
        <family val="2"/>
        <scheme val="minor"/>
      </rPr>
      <t xml:space="preserve"> + 0.774</t>
    </r>
    <r>
      <rPr>
        <b/>
        <sz val="11"/>
        <color theme="1"/>
        <rFont val="Calibri"/>
        <family val="2"/>
        <scheme val="minor"/>
      </rPr>
      <t>i</t>
    </r>
    <r>
      <rPr>
        <sz val="11"/>
        <color theme="1"/>
        <rFont val="Calibri"/>
        <family val="2"/>
        <scheme val="minor"/>
      </rPr>
      <t xml:space="preserve"> + 0.04</t>
    </r>
  </si>
  <si>
    <r>
      <rPr>
        <b/>
        <sz val="11"/>
        <color theme="1"/>
        <rFont val="Calibri"/>
        <family val="2"/>
        <scheme val="minor"/>
      </rPr>
      <t>P</t>
    </r>
    <r>
      <rPr>
        <sz val="11"/>
        <color theme="1"/>
        <rFont val="Calibri"/>
        <family val="2"/>
        <scheme val="minor"/>
      </rPr>
      <t xml:space="preserve"> = Precipitation =</t>
    </r>
  </si>
  <si>
    <r>
      <rPr>
        <b/>
        <i/>
        <sz val="11"/>
        <color theme="1"/>
        <rFont val="Calibri"/>
        <family val="2"/>
        <scheme val="minor"/>
      </rPr>
      <t>P</t>
    </r>
    <r>
      <rPr>
        <i/>
        <sz val="11"/>
        <color theme="1"/>
        <rFont val="Calibri"/>
        <family val="2"/>
        <scheme val="minor"/>
      </rPr>
      <t xml:space="preserve"> = 0.75 inches, as defined by the Ohio EPA CGP</t>
    </r>
  </si>
  <si>
    <r>
      <t>NEXT:</t>
    </r>
    <r>
      <rPr>
        <i/>
        <u/>
        <sz val="11"/>
        <color theme="0"/>
        <rFont val="Calibri"/>
        <family val="2"/>
        <scheme val="minor"/>
      </rPr>
      <t xml:space="preserve"> Acronyms</t>
    </r>
  </si>
  <si>
    <r>
      <t>PREVIOUS:</t>
    </r>
    <r>
      <rPr>
        <i/>
        <u/>
        <sz val="11"/>
        <color theme="0"/>
        <rFont val="Calibri"/>
        <family val="2"/>
        <scheme val="minor"/>
      </rPr>
      <t xml:space="preserve"> WQ Calcs - ODOT</t>
    </r>
  </si>
  <si>
    <r>
      <t>NEXT:</t>
    </r>
    <r>
      <rPr>
        <i/>
        <u/>
        <sz val="11"/>
        <color theme="0"/>
        <rFont val="Calibri"/>
        <family val="2"/>
        <scheme val="minor"/>
      </rPr>
      <t xml:space="preserve"> WQ Calcs - ODOT</t>
    </r>
  </si>
  <si>
    <r>
      <t>NEXT:</t>
    </r>
    <r>
      <rPr>
        <i/>
        <u/>
        <sz val="11"/>
        <color theme="0"/>
        <rFont val="Calibri"/>
        <family val="2"/>
        <scheme val="minor"/>
      </rPr>
      <t xml:space="preserve"> WQ Calcs - General</t>
    </r>
  </si>
  <si>
    <r>
      <t>PREVIOUS:</t>
    </r>
    <r>
      <rPr>
        <i/>
        <u/>
        <sz val="11"/>
        <color theme="0"/>
        <rFont val="Calibri"/>
        <family val="2"/>
        <scheme val="minor"/>
      </rPr>
      <t xml:space="preserve"> WQ Calcs - General</t>
    </r>
  </si>
  <si>
    <t>Does BMP tributary area fully meet project treatment requirements?</t>
  </si>
  <si>
    <r>
      <t>ft</t>
    </r>
    <r>
      <rPr>
        <vertAlign val="superscript"/>
        <sz val="11"/>
        <color theme="1"/>
        <rFont val="Calibri"/>
        <family val="2"/>
        <scheme val="minor"/>
      </rPr>
      <t>3</t>
    </r>
  </si>
  <si>
    <t>Water Quality Calculations - ODOT Methodology</t>
  </si>
  <si>
    <t>Water Quality Calculations - General Methodology</t>
  </si>
  <si>
    <t>&lt;--  Refer to this tab to perform water quality calculations in accordance with ODOT L&amp;D Vol. 2 methodology.</t>
  </si>
  <si>
    <t>&lt;--  Refer to this tab to perform water quality calculations in accordance with Ohio EPA CGP methodology.</t>
  </si>
  <si>
    <t>Water Quality Volume Calculation (Based on BMP Tributary Area)</t>
  </si>
  <si>
    <t>Water Quality Flow Calculation (Based on BMP Tributary Area)</t>
  </si>
  <si>
    <t>In accordance with the Rational Method, select a peak rainfall intensity based on the water quality storm event assuming a storm duration equivalent to the time of concentration for the area draining to the BMP.</t>
  </si>
  <si>
    <t>This value represents the total Water Quality Flow, as calculated based on the Rational Method.</t>
  </si>
  <si>
    <t>Enter the portion of the Project EDA that falls within the existing ROW.</t>
  </si>
  <si>
    <r>
      <t xml:space="preserve">Per ODOT L&amp;D Vol. 2, the tool assumes 100% of existing ROW is impervious, so </t>
    </r>
    <r>
      <rPr>
        <b/>
        <i/>
        <sz val="11"/>
        <color theme="1"/>
        <rFont val="Calibri"/>
        <family val="2"/>
        <scheme val="minor"/>
      </rPr>
      <t>Aix</t>
    </r>
    <r>
      <rPr>
        <i/>
        <sz val="11"/>
        <color theme="1"/>
        <rFont val="Calibri"/>
        <family val="2"/>
        <scheme val="minor"/>
      </rPr>
      <t xml:space="preserve"> = A</t>
    </r>
    <r>
      <rPr>
        <i/>
        <vertAlign val="subscript"/>
        <sz val="11"/>
        <color theme="1"/>
        <rFont val="Calibri"/>
        <family val="2"/>
        <scheme val="minor"/>
      </rPr>
      <t>existROW</t>
    </r>
    <r>
      <rPr>
        <b/>
        <i/>
        <vertAlign val="subscript"/>
        <sz val="11"/>
        <color theme="1"/>
        <rFont val="Calibri"/>
        <family val="2"/>
        <scheme val="minor"/>
      </rPr>
      <t>.</t>
    </r>
  </si>
  <si>
    <t>This is the portion of the Water Quality Volume or Flow that is required to be treated, based on a weighted average of 20% in redevelopment areas and 100% in new development areas.</t>
  </si>
  <si>
    <r>
      <t>Per ODOT L&amp;D Vol. 2, Section 1115.7, projects may treat T% of the WQ</t>
    </r>
    <r>
      <rPr>
        <i/>
        <vertAlign val="subscript"/>
        <sz val="11"/>
        <color theme="1"/>
        <rFont val="Calibri"/>
        <family val="2"/>
        <scheme val="minor"/>
      </rPr>
      <t>V</t>
    </r>
    <r>
      <rPr>
        <i/>
        <sz val="11"/>
        <color theme="1"/>
        <rFont val="Calibri"/>
        <family val="2"/>
        <scheme val="minor"/>
      </rPr>
      <t xml:space="preserve"> or WQ</t>
    </r>
    <r>
      <rPr>
        <i/>
        <vertAlign val="subscript"/>
        <sz val="11"/>
        <color theme="1"/>
        <rFont val="Calibri"/>
        <family val="2"/>
        <scheme val="minor"/>
      </rPr>
      <t>F</t>
    </r>
    <r>
      <rPr>
        <i/>
        <sz val="11"/>
        <color theme="1"/>
        <rFont val="Calibri"/>
        <family val="2"/>
        <scheme val="minor"/>
      </rPr>
      <t xml:space="preserve"> for 100% of the Project EDA, or treat 100% of the WQv or WQf for T% of the Project EDA. The value at the left represents T% of the Project EDA, which is the total area that would need to be treated to meet project treatment requirements. Compare this area to the BMP tributary area to determine if the planned BMP meets project treatment requirements, or if a larger tributary area or additional BMPs are required to fully meet project requirements.</t>
    </r>
  </si>
  <si>
    <r>
      <t>Total BMP Tributary Area,</t>
    </r>
    <r>
      <rPr>
        <b/>
        <i/>
        <sz val="11"/>
        <color theme="1"/>
        <rFont val="Calibri"/>
        <family val="2"/>
        <scheme val="minor"/>
      </rPr>
      <t xml:space="preserve"> A</t>
    </r>
    <r>
      <rPr>
        <b/>
        <i/>
        <vertAlign val="subscript"/>
        <sz val="11"/>
        <color theme="1"/>
        <rFont val="Calibri"/>
        <family val="2"/>
        <scheme val="minor"/>
      </rPr>
      <t>t</t>
    </r>
  </si>
  <si>
    <t>Enter the total contributing drainage area to the planned BMP, which is defined as 'A' in Section 1115.4 of ODOT L&amp;D Vol. 2. It should include all area contributing drainage to your planned BMP, including all pervious and impervious surfaces within existing and new ROW areas, as well as pervious and impervious surfaces outside of the ROW.</t>
  </si>
  <si>
    <r>
      <t xml:space="preserve">Existing ROW area within BMP Tributary Area, </t>
    </r>
    <r>
      <rPr>
        <b/>
        <i/>
        <sz val="11"/>
        <color theme="1"/>
        <rFont val="Calibri"/>
        <family val="2"/>
        <scheme val="minor"/>
      </rPr>
      <t>A</t>
    </r>
    <r>
      <rPr>
        <b/>
        <i/>
        <vertAlign val="subscript"/>
        <sz val="11"/>
        <color theme="1"/>
        <rFont val="Calibri"/>
        <family val="2"/>
        <scheme val="minor"/>
      </rPr>
      <t>txROW</t>
    </r>
    <r>
      <rPr>
        <b/>
        <i/>
        <sz val="11"/>
        <color theme="1"/>
        <rFont val="Calibri"/>
        <family val="2"/>
        <scheme val="minor"/>
      </rPr>
      <t xml:space="preserve"> </t>
    </r>
  </si>
  <si>
    <t>Define the portion of the BMP tributary area comprised of the existing ROW. Per ODOT L&amp;D Vol. 2, 100% of the existing ROW area is assumed to be impervious when performing post-construction BMP calculations, including grass and other pervious areas within the existing ROW.</t>
  </si>
  <si>
    <r>
      <t xml:space="preserve">New permanent ROW area within BMP Tributary Area, </t>
    </r>
    <r>
      <rPr>
        <b/>
        <i/>
        <sz val="11"/>
        <color theme="1"/>
        <rFont val="Calibri"/>
        <family val="2"/>
        <scheme val="minor"/>
      </rPr>
      <t>A</t>
    </r>
    <r>
      <rPr>
        <b/>
        <i/>
        <vertAlign val="subscript"/>
        <sz val="11"/>
        <color theme="1"/>
        <rFont val="Calibri"/>
        <family val="2"/>
        <scheme val="minor"/>
      </rPr>
      <t>tnROW</t>
    </r>
    <r>
      <rPr>
        <b/>
        <i/>
        <sz val="11"/>
        <color theme="1"/>
        <rFont val="Calibri"/>
        <family val="2"/>
        <scheme val="minor"/>
      </rPr>
      <t xml:space="preserve"> </t>
    </r>
  </si>
  <si>
    <r>
      <t>Define the portion of the BMP tributary area comprised of the new permanent ROW, including both pervious and impervious surfaces within the new permanent ROW</t>
    </r>
    <r>
      <rPr>
        <i/>
        <sz val="11"/>
        <color rgb="FF7030A0"/>
        <rFont val="Calibri"/>
        <family val="2"/>
        <scheme val="minor"/>
      </rPr>
      <t>.</t>
    </r>
  </si>
  <si>
    <r>
      <t xml:space="preserve">Impervious area within new permanent ROW in BMP Tributary Area, </t>
    </r>
    <r>
      <rPr>
        <b/>
        <i/>
        <sz val="11"/>
        <color theme="1"/>
        <rFont val="Calibri"/>
        <family val="2"/>
        <scheme val="minor"/>
      </rPr>
      <t>A</t>
    </r>
    <r>
      <rPr>
        <b/>
        <i/>
        <vertAlign val="subscript"/>
        <sz val="11"/>
        <color theme="1"/>
        <rFont val="Calibri"/>
        <family val="2"/>
        <scheme val="minor"/>
      </rPr>
      <t>tnROW,i</t>
    </r>
  </si>
  <si>
    <r>
      <t>Define the portion of A</t>
    </r>
    <r>
      <rPr>
        <i/>
        <vertAlign val="subscript"/>
        <sz val="11"/>
        <color theme="1"/>
        <rFont val="Calibri"/>
        <family val="2"/>
        <scheme val="minor"/>
      </rPr>
      <t>tnROW</t>
    </r>
    <r>
      <rPr>
        <i/>
        <sz val="11"/>
        <color theme="1"/>
        <rFont val="Calibri"/>
        <family val="2"/>
        <scheme val="minor"/>
      </rPr>
      <t xml:space="preserve">, defined above, that is impervious. Do not assume that the entire new permanent ROW is impervious. Exclude grass areas and other pervious areas. </t>
    </r>
  </si>
  <si>
    <r>
      <t xml:space="preserve">Total ROW area within BMP Tributary Area, </t>
    </r>
    <r>
      <rPr>
        <b/>
        <i/>
        <sz val="11"/>
        <color theme="1"/>
        <rFont val="Calibri"/>
        <family val="2"/>
        <scheme val="minor"/>
      </rPr>
      <t>A</t>
    </r>
    <r>
      <rPr>
        <b/>
        <i/>
        <vertAlign val="subscript"/>
        <sz val="11"/>
        <color theme="1"/>
        <rFont val="Calibri"/>
        <family val="2"/>
        <scheme val="minor"/>
      </rPr>
      <t>tROW</t>
    </r>
    <r>
      <rPr>
        <b/>
        <i/>
        <sz val="11"/>
        <color theme="1"/>
        <rFont val="Calibri"/>
        <family val="2"/>
        <scheme val="minor"/>
      </rPr>
      <t xml:space="preserve"> </t>
    </r>
    <r>
      <rPr>
        <i/>
        <sz val="11"/>
        <color theme="1"/>
        <rFont val="Calibri"/>
        <family val="2"/>
        <scheme val="minor"/>
      </rPr>
      <t>= A</t>
    </r>
    <r>
      <rPr>
        <i/>
        <vertAlign val="subscript"/>
        <sz val="11"/>
        <color theme="1"/>
        <rFont val="Calibri"/>
        <family val="2"/>
        <scheme val="minor"/>
      </rPr>
      <t>txROW</t>
    </r>
    <r>
      <rPr>
        <i/>
        <sz val="11"/>
        <color theme="1"/>
        <rFont val="Calibri"/>
        <family val="2"/>
        <scheme val="minor"/>
      </rPr>
      <t xml:space="preserve"> + A</t>
    </r>
    <r>
      <rPr>
        <i/>
        <vertAlign val="subscript"/>
        <sz val="11"/>
        <color theme="1"/>
        <rFont val="Calibri"/>
        <family val="2"/>
        <scheme val="minor"/>
      </rPr>
      <t>tnROW</t>
    </r>
  </si>
  <si>
    <t>This is the total portion of the BMP tributary area that falls within the existing or new ROW. It is calculated by the tool as the sum of the existing and new ROW areas within the BMP tributary area.</t>
  </si>
  <si>
    <r>
      <t xml:space="preserve">Total area within BMP Tributary Area that is not in existing or new ROW, </t>
    </r>
    <r>
      <rPr>
        <b/>
        <i/>
        <sz val="11"/>
        <color theme="1"/>
        <rFont val="Calibri"/>
        <family val="2"/>
        <scheme val="minor"/>
      </rPr>
      <t>A</t>
    </r>
    <r>
      <rPr>
        <b/>
        <i/>
        <vertAlign val="subscript"/>
        <sz val="11"/>
        <color theme="1"/>
        <rFont val="Calibri"/>
        <family val="2"/>
        <scheme val="minor"/>
      </rPr>
      <t>t,non-ROW</t>
    </r>
    <r>
      <rPr>
        <i/>
        <sz val="11"/>
        <color theme="1"/>
        <rFont val="Calibri"/>
        <family val="2"/>
        <scheme val="minor"/>
      </rPr>
      <t xml:space="preserve"> = A</t>
    </r>
    <r>
      <rPr>
        <i/>
        <vertAlign val="subscript"/>
        <sz val="11"/>
        <color theme="1"/>
        <rFont val="Calibri"/>
        <family val="2"/>
        <scheme val="minor"/>
      </rPr>
      <t>t</t>
    </r>
    <r>
      <rPr>
        <i/>
        <sz val="11"/>
        <color theme="1"/>
        <rFont val="Calibri"/>
        <family val="2"/>
        <scheme val="minor"/>
      </rPr>
      <t xml:space="preserve"> - A</t>
    </r>
    <r>
      <rPr>
        <i/>
        <vertAlign val="subscript"/>
        <sz val="11"/>
        <color theme="1"/>
        <rFont val="Calibri"/>
        <family val="2"/>
        <scheme val="minor"/>
      </rPr>
      <t>tROW</t>
    </r>
  </si>
  <si>
    <r>
      <t>This is the portion of the BMP tributary area that does not fall within the existing or new ROW. It is calculated by the tool by subtracting the total ROW area within the BMP tributary area (A</t>
    </r>
    <r>
      <rPr>
        <i/>
        <vertAlign val="subscript"/>
        <sz val="11"/>
        <color theme="1"/>
        <rFont val="Calibri"/>
        <family val="2"/>
        <scheme val="minor"/>
      </rPr>
      <t>tROW</t>
    </r>
    <r>
      <rPr>
        <i/>
        <sz val="11"/>
        <color theme="1"/>
        <rFont val="Calibri"/>
        <family val="2"/>
        <scheme val="minor"/>
      </rPr>
      <t>, as defined above) from the total BMP tributary area (A</t>
    </r>
    <r>
      <rPr>
        <i/>
        <vertAlign val="subscript"/>
        <sz val="11"/>
        <color theme="1"/>
        <rFont val="Calibri"/>
        <family val="2"/>
        <scheme val="minor"/>
      </rPr>
      <t>t</t>
    </r>
    <r>
      <rPr>
        <i/>
        <sz val="11"/>
        <color theme="1"/>
        <rFont val="Calibri"/>
        <family val="2"/>
        <scheme val="minor"/>
      </rPr>
      <t>).</t>
    </r>
  </si>
  <si>
    <r>
      <t xml:space="preserve">Non-ROW impervious area within BMP Tributary Area, </t>
    </r>
    <r>
      <rPr>
        <b/>
        <i/>
        <sz val="11"/>
        <rFont val="Calibri"/>
        <family val="2"/>
        <scheme val="minor"/>
      </rPr>
      <t>A</t>
    </r>
    <r>
      <rPr>
        <b/>
        <i/>
        <vertAlign val="subscript"/>
        <sz val="11"/>
        <rFont val="Calibri"/>
        <family val="2"/>
        <scheme val="minor"/>
      </rPr>
      <t>t,non-ROW,i</t>
    </r>
  </si>
  <si>
    <r>
      <t>Define the portion of  A</t>
    </r>
    <r>
      <rPr>
        <i/>
        <vertAlign val="subscript"/>
        <sz val="11"/>
        <color theme="1"/>
        <rFont val="Calibri"/>
        <family val="2"/>
        <scheme val="minor"/>
      </rPr>
      <t>t,non-ROW</t>
    </r>
    <r>
      <rPr>
        <i/>
        <sz val="11"/>
        <color theme="1"/>
        <rFont val="Calibri"/>
        <family val="2"/>
        <scheme val="minor"/>
      </rPr>
      <t>, defined above, that is impervious. Do not assume that the entire area is impervious. Exclude grass areas and other pervious areas.</t>
    </r>
  </si>
  <si>
    <r>
      <t xml:space="preserve">Total impervious area within BMP Tributary Area, 
</t>
    </r>
    <r>
      <rPr>
        <b/>
        <i/>
        <sz val="11"/>
        <rFont val="Calibri"/>
        <family val="2"/>
        <scheme val="minor"/>
      </rPr>
      <t>A</t>
    </r>
    <r>
      <rPr>
        <b/>
        <i/>
        <vertAlign val="subscript"/>
        <sz val="11"/>
        <rFont val="Calibri"/>
        <family val="2"/>
        <scheme val="minor"/>
      </rPr>
      <t>ti</t>
    </r>
    <r>
      <rPr>
        <i/>
        <vertAlign val="subscript"/>
        <sz val="11"/>
        <rFont val="Calibri"/>
        <family val="2"/>
        <scheme val="minor"/>
      </rPr>
      <t xml:space="preserve"> </t>
    </r>
    <r>
      <rPr>
        <i/>
        <sz val="11"/>
        <rFont val="Calibri"/>
        <family val="2"/>
        <scheme val="minor"/>
      </rPr>
      <t>= A</t>
    </r>
    <r>
      <rPr>
        <i/>
        <vertAlign val="subscript"/>
        <sz val="11"/>
        <rFont val="Calibri"/>
        <family val="2"/>
        <scheme val="minor"/>
      </rPr>
      <t>txROW</t>
    </r>
    <r>
      <rPr>
        <i/>
        <sz val="11"/>
        <rFont val="Calibri"/>
        <family val="2"/>
        <scheme val="minor"/>
      </rPr>
      <t xml:space="preserve"> + A</t>
    </r>
    <r>
      <rPr>
        <i/>
        <vertAlign val="subscript"/>
        <sz val="11"/>
        <rFont val="Calibri"/>
        <family val="2"/>
        <scheme val="minor"/>
      </rPr>
      <t>tnewROW,i</t>
    </r>
    <r>
      <rPr>
        <i/>
        <sz val="11"/>
        <rFont val="Calibri"/>
        <family val="2"/>
        <scheme val="minor"/>
      </rPr>
      <t xml:space="preserve"> + A</t>
    </r>
    <r>
      <rPr>
        <i/>
        <vertAlign val="subscript"/>
        <sz val="11"/>
        <rFont val="Calibri"/>
        <family val="2"/>
        <scheme val="minor"/>
      </rPr>
      <t>ti,non-ROW</t>
    </r>
  </si>
  <si>
    <t xml:space="preserve">This is the total impervious area within the tributary area. It is calculated by the tool as the sum of impervious areas within existing ROW, new ROW, and non-ROW areas within the tributary area. As described above, the existing ROW is assumed to be fully impervious for post-construction BMP calculations. </t>
  </si>
  <si>
    <r>
      <t>This is the fraction of the total BMP tributary area, A</t>
    </r>
    <r>
      <rPr>
        <i/>
        <vertAlign val="subscript"/>
        <sz val="11"/>
        <color theme="1"/>
        <rFont val="Calibri"/>
        <family val="2"/>
        <scheme val="minor"/>
      </rPr>
      <t>t</t>
    </r>
    <r>
      <rPr>
        <i/>
        <sz val="11"/>
        <color theme="1"/>
        <rFont val="Calibri"/>
        <family val="2"/>
        <scheme val="minor"/>
      </rPr>
      <t>, that is impervious. It is calculated as the total impervious tributary area (A</t>
    </r>
    <r>
      <rPr>
        <i/>
        <vertAlign val="subscript"/>
        <sz val="11"/>
        <color theme="1"/>
        <rFont val="Calibri"/>
        <family val="2"/>
        <scheme val="minor"/>
      </rPr>
      <t>ti</t>
    </r>
    <r>
      <rPr>
        <i/>
        <sz val="11"/>
        <color theme="1"/>
        <rFont val="Calibri"/>
        <family val="2"/>
        <scheme val="minor"/>
      </rPr>
      <t xml:space="preserve"> defined above), divided by the total BMP tributary area, A</t>
    </r>
    <r>
      <rPr>
        <i/>
        <vertAlign val="subscript"/>
        <sz val="11"/>
        <color theme="1"/>
        <rFont val="Calibri"/>
        <family val="2"/>
        <scheme val="minor"/>
      </rPr>
      <t>t</t>
    </r>
    <r>
      <rPr>
        <i/>
        <sz val="11"/>
        <color theme="1"/>
        <rFont val="Calibri"/>
        <family val="2"/>
        <scheme val="minor"/>
      </rPr>
      <t>.</t>
    </r>
  </si>
  <si>
    <r>
      <t xml:space="preserve">Determine </t>
    </r>
    <r>
      <rPr>
        <b/>
        <i/>
        <sz val="11"/>
        <color theme="1"/>
        <rFont val="Calibri"/>
        <family val="2"/>
        <scheme val="minor"/>
      </rPr>
      <t>Water Quality Volume (WQ</t>
    </r>
    <r>
      <rPr>
        <b/>
        <i/>
        <vertAlign val="subscript"/>
        <sz val="11"/>
        <color theme="1"/>
        <rFont val="Calibri"/>
        <family val="2"/>
        <scheme val="minor"/>
      </rPr>
      <t>V</t>
    </r>
    <r>
      <rPr>
        <b/>
        <i/>
        <sz val="11"/>
        <color theme="1"/>
        <rFont val="Calibri"/>
        <family val="2"/>
        <scheme val="minor"/>
      </rPr>
      <t>)</t>
    </r>
    <r>
      <rPr>
        <i/>
        <sz val="11"/>
        <color theme="1"/>
        <rFont val="Calibri"/>
        <family val="2"/>
        <scheme val="minor"/>
      </rPr>
      <t xml:space="preserve"> and BMP sizing requirements for storage-based BMPs (See Detailed BMP Matrix).</t>
    </r>
  </si>
  <si>
    <r>
      <rPr>
        <b/>
        <i/>
        <sz val="11"/>
        <color theme="1"/>
        <rFont val="Calibri"/>
        <family val="2"/>
        <scheme val="minor"/>
      </rPr>
      <t>WQ</t>
    </r>
    <r>
      <rPr>
        <b/>
        <i/>
        <vertAlign val="subscript"/>
        <sz val="11"/>
        <color theme="1"/>
        <rFont val="Calibri"/>
        <family val="2"/>
        <scheme val="minor"/>
      </rPr>
      <t>V</t>
    </r>
    <r>
      <rPr>
        <i/>
        <sz val="11"/>
        <color theme="1"/>
        <rFont val="Calibri"/>
        <family val="2"/>
        <scheme val="minor"/>
      </rPr>
      <t xml:space="preserve"> is defined in Section 1115.4 of ODOT L&amp;D Vol. 2.</t>
    </r>
  </si>
  <si>
    <r>
      <rPr>
        <b/>
        <i/>
        <sz val="11"/>
        <color theme="1"/>
        <rFont val="Calibri"/>
        <family val="2"/>
        <scheme val="minor"/>
      </rPr>
      <t>WQ</t>
    </r>
    <r>
      <rPr>
        <b/>
        <i/>
        <vertAlign val="subscript"/>
        <sz val="11"/>
        <color theme="1"/>
        <rFont val="Calibri"/>
        <family val="2"/>
        <scheme val="minor"/>
      </rPr>
      <t>V</t>
    </r>
    <r>
      <rPr>
        <i/>
        <sz val="11"/>
        <color theme="1"/>
        <rFont val="Calibri"/>
        <family val="2"/>
        <scheme val="minor"/>
      </rPr>
      <t xml:space="preserve"> converted from acre-feet to cubic feet.</t>
    </r>
  </si>
  <si>
    <r>
      <t xml:space="preserve">Determine </t>
    </r>
    <r>
      <rPr>
        <b/>
        <i/>
        <sz val="11"/>
        <color theme="1"/>
        <rFont val="Calibri"/>
        <family val="2"/>
        <scheme val="minor"/>
      </rPr>
      <t>Water Quality Flow (WQ</t>
    </r>
    <r>
      <rPr>
        <b/>
        <i/>
        <vertAlign val="subscript"/>
        <sz val="11"/>
        <color theme="1"/>
        <rFont val="Calibri"/>
        <family val="2"/>
        <scheme val="minor"/>
      </rPr>
      <t>F</t>
    </r>
    <r>
      <rPr>
        <b/>
        <i/>
        <sz val="11"/>
        <color theme="1"/>
        <rFont val="Calibri"/>
        <family val="2"/>
        <scheme val="minor"/>
      </rPr>
      <t>)</t>
    </r>
    <r>
      <rPr>
        <i/>
        <sz val="11"/>
        <color theme="1"/>
        <rFont val="Calibri"/>
        <family val="2"/>
        <scheme val="minor"/>
      </rPr>
      <t xml:space="preserve"> and BMP sizing requirements for flow-based BMPs (See Detailed BMP Matrix).</t>
    </r>
  </si>
  <si>
    <r>
      <rPr>
        <b/>
        <i/>
        <sz val="11"/>
        <rFont val="Calibri"/>
        <family val="2"/>
        <scheme val="minor"/>
      </rPr>
      <t>C</t>
    </r>
    <r>
      <rPr>
        <i/>
        <sz val="11"/>
        <rFont val="Calibri"/>
        <family val="2"/>
        <scheme val="minor"/>
      </rPr>
      <t xml:space="preserve"> is an area-weighted runoff coefficient that needs to be calculated outside of the tool, using the runoff coefficients for various surface types (provided in ODOT L&amp;D Vol. 2 Table 1101-2) and the areas of each surface type within your BMP tributary area.  For a tributary area with three runoff coefficients (C1, C2, C3) in three subareas (A1, A2, A3), the weighted runoff coefficient should be calculated as: </t>
    </r>
    <r>
      <rPr>
        <b/>
        <i/>
        <sz val="11"/>
        <rFont val="Calibri"/>
        <family val="2"/>
        <scheme val="minor"/>
      </rPr>
      <t>C</t>
    </r>
    <r>
      <rPr>
        <i/>
        <sz val="11"/>
        <rFont val="Calibri"/>
        <family val="2"/>
        <scheme val="minor"/>
      </rPr>
      <t xml:space="preserve"> = (C1*A1 + C2*A2 + C3*A3) / (A1+A2+A3). All area within existing ROW should be given a </t>
    </r>
    <r>
      <rPr>
        <b/>
        <i/>
        <sz val="11"/>
        <rFont val="Calibri"/>
        <family val="2"/>
        <scheme val="minor"/>
      </rPr>
      <t>C</t>
    </r>
    <r>
      <rPr>
        <i/>
        <sz val="11"/>
        <rFont val="Calibri"/>
        <family val="2"/>
        <scheme val="minor"/>
      </rPr>
      <t xml:space="preserve"> value of 0.9.</t>
    </r>
  </si>
  <si>
    <t xml:space="preserve">i = Average Rainfall Intensity </t>
  </si>
  <si>
    <r>
      <rPr>
        <b/>
        <i/>
        <sz val="11"/>
        <color theme="1"/>
        <rFont val="Calibri"/>
        <family val="2"/>
        <scheme val="minor"/>
      </rPr>
      <t>i</t>
    </r>
    <r>
      <rPr>
        <b/>
        <sz val="11"/>
        <color theme="1"/>
        <rFont val="Calibri"/>
        <family val="2"/>
        <scheme val="minor"/>
      </rPr>
      <t xml:space="preserve"> </t>
    </r>
    <r>
      <rPr>
        <i/>
        <sz val="11"/>
        <color theme="1"/>
        <rFont val="Calibri"/>
        <family val="2"/>
        <scheme val="minor"/>
      </rPr>
      <t xml:space="preserve">= 0.65 inches/hour, as defined by Section 1115.5 of ODOT L&amp;D Vol. 2. </t>
    </r>
  </si>
  <si>
    <r>
      <t xml:space="preserve">Water Quality Flow, </t>
    </r>
    <r>
      <rPr>
        <b/>
        <sz val="12"/>
        <color theme="1"/>
        <rFont val="Calibri"/>
        <family val="2"/>
        <scheme val="minor"/>
      </rPr>
      <t>WQ</t>
    </r>
    <r>
      <rPr>
        <b/>
        <vertAlign val="subscript"/>
        <sz val="12"/>
        <color theme="1"/>
        <rFont val="Calibri"/>
        <family val="2"/>
        <scheme val="minor"/>
      </rPr>
      <t>F</t>
    </r>
    <r>
      <rPr>
        <b/>
        <sz val="12"/>
        <color theme="1"/>
        <rFont val="Calibri"/>
        <family val="2"/>
        <scheme val="minor"/>
      </rPr>
      <t xml:space="preserve"> </t>
    </r>
    <r>
      <rPr>
        <sz val="12"/>
        <color theme="1"/>
        <rFont val="Calibri"/>
        <family val="2"/>
        <scheme val="minor"/>
      </rPr>
      <t xml:space="preserve">= C x </t>
    </r>
    <r>
      <rPr>
        <sz val="12"/>
        <color rgb="FF7030A0"/>
        <rFont val="Calibri"/>
        <family val="2"/>
        <scheme val="minor"/>
      </rPr>
      <t>i</t>
    </r>
    <r>
      <rPr>
        <sz val="12"/>
        <color theme="1"/>
        <rFont val="Calibri"/>
        <family val="2"/>
        <scheme val="minor"/>
      </rPr>
      <t xml:space="preserve"> x A </t>
    </r>
  </si>
  <si>
    <r>
      <rPr>
        <b/>
        <i/>
        <sz val="11"/>
        <color theme="1"/>
        <rFont val="Calibri"/>
        <family val="2"/>
        <scheme val="minor"/>
      </rPr>
      <t>WQ</t>
    </r>
    <r>
      <rPr>
        <b/>
        <i/>
        <vertAlign val="subscript"/>
        <sz val="11"/>
        <color theme="1"/>
        <rFont val="Calibri"/>
        <family val="2"/>
        <scheme val="minor"/>
      </rPr>
      <t>F</t>
    </r>
    <r>
      <rPr>
        <i/>
        <sz val="11"/>
        <color theme="1"/>
        <rFont val="Calibri"/>
        <family val="2"/>
        <scheme val="minor"/>
      </rPr>
      <t xml:space="preserve"> is defined in Section 1115.5 of ODOT L&amp;D Vol. 2.</t>
    </r>
  </si>
  <si>
    <t>Determine Project Treatment Requirements Based on Total Project Disturbance Area</t>
  </si>
  <si>
    <r>
      <t xml:space="preserve">Total Project Disturbance Area, </t>
    </r>
    <r>
      <rPr>
        <b/>
        <sz val="11"/>
        <color theme="1"/>
        <rFont val="Calibri"/>
        <family val="2"/>
        <scheme val="minor"/>
      </rPr>
      <t>A</t>
    </r>
    <r>
      <rPr>
        <b/>
        <vertAlign val="subscript"/>
        <sz val="11"/>
        <color theme="1"/>
        <rFont val="Calibri"/>
        <family val="2"/>
        <scheme val="minor"/>
      </rPr>
      <t>Tot</t>
    </r>
  </si>
  <si>
    <t>Enter the total area of earth disturbance due to project construction.</t>
  </si>
  <si>
    <r>
      <t>Enter the portion of A</t>
    </r>
    <r>
      <rPr>
        <i/>
        <vertAlign val="subscript"/>
        <sz val="11"/>
        <color theme="1"/>
        <rFont val="Calibri"/>
        <family val="2"/>
        <scheme val="minor"/>
      </rPr>
      <t>Tot</t>
    </r>
    <r>
      <rPr>
        <i/>
        <sz val="11"/>
        <color theme="1"/>
        <rFont val="Calibri"/>
        <family val="2"/>
        <scheme val="minor"/>
      </rPr>
      <t xml:space="preserve"> that is new development. Per the Ohio EPA CGP, 100% of the WQ</t>
    </r>
    <r>
      <rPr>
        <i/>
        <vertAlign val="subscript"/>
        <sz val="11"/>
        <color theme="1"/>
        <rFont val="Calibri"/>
        <family val="2"/>
        <scheme val="minor"/>
      </rPr>
      <t xml:space="preserve">V </t>
    </r>
    <r>
      <rPr>
        <i/>
        <sz val="11"/>
        <color theme="1"/>
        <rFont val="Calibri"/>
        <family val="2"/>
        <scheme val="minor"/>
      </rPr>
      <t>or WQ</t>
    </r>
    <r>
      <rPr>
        <i/>
        <vertAlign val="subscript"/>
        <sz val="11"/>
        <color theme="1"/>
        <rFont val="Calibri"/>
        <family val="2"/>
        <scheme val="minor"/>
      </rPr>
      <t>F</t>
    </r>
    <r>
      <rPr>
        <i/>
        <sz val="11"/>
        <color theme="1"/>
        <rFont val="Calibri"/>
        <family val="2"/>
        <scheme val="minor"/>
      </rPr>
      <t xml:space="preserve"> is required to be treated for new development areas. This is accounted for in the "Required Treatment Percentage, T%" below.</t>
    </r>
  </si>
  <si>
    <r>
      <t xml:space="preserve">Redevelopment area is calculated as </t>
    </r>
    <r>
      <rPr>
        <b/>
        <i/>
        <sz val="11"/>
        <color theme="1"/>
        <rFont val="Calibri"/>
        <family val="2"/>
        <scheme val="minor"/>
      </rPr>
      <t>A</t>
    </r>
    <r>
      <rPr>
        <b/>
        <i/>
        <vertAlign val="subscript"/>
        <sz val="11"/>
        <color theme="1"/>
        <rFont val="Calibri"/>
        <family val="2"/>
        <scheme val="minor"/>
      </rPr>
      <t>redev</t>
    </r>
    <r>
      <rPr>
        <i/>
        <sz val="11"/>
        <color theme="1"/>
        <rFont val="Calibri"/>
        <family val="2"/>
        <scheme val="minor"/>
      </rPr>
      <t xml:space="preserve"> = A</t>
    </r>
    <r>
      <rPr>
        <i/>
        <vertAlign val="subscript"/>
        <sz val="11"/>
        <color theme="1"/>
        <rFont val="Calibri"/>
        <family val="2"/>
        <scheme val="minor"/>
      </rPr>
      <t>T</t>
    </r>
    <r>
      <rPr>
        <i/>
        <sz val="11"/>
        <color theme="1"/>
        <rFont val="Calibri"/>
        <family val="2"/>
        <scheme val="minor"/>
      </rPr>
      <t xml:space="preserve"> - A</t>
    </r>
    <r>
      <rPr>
        <i/>
        <vertAlign val="subscript"/>
        <sz val="11"/>
        <color theme="1"/>
        <rFont val="Calibri"/>
        <family val="2"/>
        <scheme val="minor"/>
      </rPr>
      <t>newdev</t>
    </r>
    <r>
      <rPr>
        <i/>
        <sz val="11"/>
        <color theme="1"/>
        <rFont val="Calibri"/>
        <family val="2"/>
        <scheme val="minor"/>
      </rPr>
      <t>. Per the Ohio EPA CGP, 20% of the WQ</t>
    </r>
    <r>
      <rPr>
        <i/>
        <vertAlign val="subscript"/>
        <sz val="11"/>
        <color theme="1"/>
        <rFont val="Calibri"/>
        <family val="2"/>
        <scheme val="minor"/>
      </rPr>
      <t>V</t>
    </r>
    <r>
      <rPr>
        <i/>
        <sz val="11"/>
        <color theme="1"/>
        <rFont val="Calibri"/>
        <family val="2"/>
        <scheme val="minor"/>
      </rPr>
      <t xml:space="preserve"> or WQ</t>
    </r>
    <r>
      <rPr>
        <i/>
        <vertAlign val="subscript"/>
        <sz val="11"/>
        <color theme="1"/>
        <rFont val="Calibri"/>
        <family val="2"/>
        <scheme val="minor"/>
      </rPr>
      <t>F</t>
    </r>
    <r>
      <rPr>
        <i/>
        <sz val="11"/>
        <color theme="1"/>
        <rFont val="Calibri"/>
        <family val="2"/>
        <scheme val="minor"/>
      </rPr>
      <t xml:space="preserve"> is required to be treated for redevelopment areas. This is accounted for in the "Required Treatment Percentage, T%" below.</t>
    </r>
  </si>
  <si>
    <r>
      <t>Per the Ohio EPA CGP: "Where projects are a combination of new development and redevelopment, the total WQ</t>
    </r>
    <r>
      <rPr>
        <i/>
        <vertAlign val="subscript"/>
        <sz val="11"/>
        <color theme="1"/>
        <rFont val="Calibri"/>
        <family val="2"/>
        <scheme val="minor"/>
      </rPr>
      <t>V</t>
    </r>
    <r>
      <rPr>
        <i/>
        <sz val="11"/>
        <color theme="1"/>
        <rFont val="Calibri"/>
        <family val="2"/>
        <scheme val="minor"/>
      </rPr>
      <t xml:space="preserve"> that must be treated shall be calculated by a weighted average based on acreage, with the new development at 100 percent WQ</t>
    </r>
    <r>
      <rPr>
        <i/>
        <vertAlign val="subscript"/>
        <sz val="11"/>
        <color theme="1"/>
        <rFont val="Calibri"/>
        <family val="2"/>
        <scheme val="minor"/>
      </rPr>
      <t>V</t>
    </r>
    <r>
      <rPr>
        <i/>
        <sz val="11"/>
        <color theme="1"/>
        <rFont val="Calibri"/>
        <family val="2"/>
        <scheme val="minor"/>
      </rPr>
      <t xml:space="preserve"> and redevelopment at 20 percent WQ</t>
    </r>
    <r>
      <rPr>
        <i/>
        <vertAlign val="subscript"/>
        <sz val="11"/>
        <color theme="1"/>
        <rFont val="Calibri"/>
        <family val="2"/>
        <scheme val="minor"/>
      </rPr>
      <t>V</t>
    </r>
    <r>
      <rPr>
        <i/>
        <sz val="11"/>
        <color theme="1"/>
        <rFont val="Calibri"/>
        <family val="2"/>
        <scheme val="minor"/>
      </rPr>
      <t xml:space="preserve">." 
</t>
    </r>
    <r>
      <rPr>
        <b/>
        <i/>
        <sz val="11"/>
        <color theme="1"/>
        <rFont val="Calibri"/>
        <family val="2"/>
        <scheme val="minor"/>
      </rPr>
      <t>T%</t>
    </r>
    <r>
      <rPr>
        <i/>
        <sz val="11"/>
        <color theme="1"/>
        <rFont val="Calibri"/>
        <family val="2"/>
        <scheme val="minor"/>
      </rPr>
      <t xml:space="preserve"> = (20%*A</t>
    </r>
    <r>
      <rPr>
        <i/>
        <vertAlign val="subscript"/>
        <sz val="11"/>
        <color theme="1"/>
        <rFont val="Calibri"/>
        <family val="2"/>
        <scheme val="minor"/>
      </rPr>
      <t>redev</t>
    </r>
    <r>
      <rPr>
        <i/>
        <sz val="11"/>
        <color theme="1"/>
        <rFont val="Calibri"/>
        <family val="2"/>
        <scheme val="minor"/>
      </rPr>
      <t xml:space="preserve"> + 100%*A</t>
    </r>
    <r>
      <rPr>
        <i/>
        <vertAlign val="subscript"/>
        <sz val="11"/>
        <color theme="1"/>
        <rFont val="Calibri"/>
        <family val="2"/>
        <scheme val="minor"/>
      </rPr>
      <t>newdev</t>
    </r>
    <r>
      <rPr>
        <i/>
        <sz val="11"/>
        <color theme="1"/>
        <rFont val="Calibri"/>
        <family val="2"/>
        <scheme val="minor"/>
      </rPr>
      <t>) / (A</t>
    </r>
    <r>
      <rPr>
        <i/>
        <vertAlign val="subscript"/>
        <sz val="11"/>
        <color theme="1"/>
        <rFont val="Calibri"/>
        <family val="2"/>
        <scheme val="minor"/>
      </rPr>
      <t>Tot</t>
    </r>
    <r>
      <rPr>
        <i/>
        <sz val="11"/>
        <color theme="1"/>
        <rFont val="Calibri"/>
        <family val="2"/>
        <scheme val="minor"/>
      </rPr>
      <t>)</t>
    </r>
  </si>
  <si>
    <r>
      <t>Area Requiring Treatment (</t>
    </r>
    <r>
      <rPr>
        <b/>
        <sz val="11"/>
        <color theme="1"/>
        <rFont val="Calibri"/>
        <family val="2"/>
        <scheme val="minor"/>
      </rPr>
      <t>A</t>
    </r>
    <r>
      <rPr>
        <b/>
        <vertAlign val="subscript"/>
        <sz val="11"/>
        <color theme="1"/>
        <rFont val="Calibri"/>
        <family val="2"/>
        <scheme val="minor"/>
      </rPr>
      <t>Tot</t>
    </r>
    <r>
      <rPr>
        <sz val="11"/>
        <color theme="1"/>
        <rFont val="Calibri"/>
        <family val="2"/>
        <scheme val="minor"/>
      </rPr>
      <t xml:space="preserve"> x </t>
    </r>
    <r>
      <rPr>
        <b/>
        <sz val="11"/>
        <color theme="1"/>
        <rFont val="Calibri"/>
        <family val="2"/>
        <scheme val="minor"/>
      </rPr>
      <t>T%</t>
    </r>
    <r>
      <rPr>
        <sz val="11"/>
        <color theme="1"/>
        <rFont val="Calibri"/>
        <family val="2"/>
        <scheme val="minor"/>
      </rPr>
      <t>)</t>
    </r>
  </si>
  <si>
    <r>
      <t xml:space="preserve">The value at the left represents </t>
    </r>
    <r>
      <rPr>
        <b/>
        <i/>
        <sz val="11"/>
        <color theme="1"/>
        <rFont val="Calibri"/>
        <family val="2"/>
        <scheme val="minor"/>
      </rPr>
      <t>T%</t>
    </r>
    <r>
      <rPr>
        <i/>
        <sz val="11"/>
        <color theme="1"/>
        <rFont val="Calibri"/>
        <family val="2"/>
        <scheme val="minor"/>
      </rPr>
      <t xml:space="preserve"> of </t>
    </r>
    <r>
      <rPr>
        <b/>
        <i/>
        <sz val="11"/>
        <color theme="1"/>
        <rFont val="Calibri"/>
        <family val="2"/>
        <scheme val="minor"/>
      </rPr>
      <t>A</t>
    </r>
    <r>
      <rPr>
        <b/>
        <i/>
        <vertAlign val="subscript"/>
        <sz val="11"/>
        <color theme="1"/>
        <rFont val="Calibri"/>
        <family val="2"/>
        <scheme val="minor"/>
      </rPr>
      <t>Tot</t>
    </r>
    <r>
      <rPr>
        <i/>
        <sz val="11"/>
        <color theme="1"/>
        <rFont val="Calibri"/>
        <family val="2"/>
        <scheme val="minor"/>
      </rPr>
      <t>, and is the total area that would need to be treated to meet project treatment requirements. Compare this area to the BMP tributary area to determine if the planned BMP meets project treatment requirements, or if a larger tributary area or additional BMPs are required to fully meet project requirements.</t>
    </r>
  </si>
  <si>
    <t>Enter the total contributing drainage area to the planned BMP. It should include all area contributing drainage to your planned BMP, including both pervious and impervious surfaces within redevelopment and new development areas.</t>
  </si>
  <si>
    <r>
      <t xml:space="preserve">Proposed Final Site Impervious Area, </t>
    </r>
    <r>
      <rPr>
        <b/>
        <i/>
        <sz val="11"/>
        <color theme="1"/>
        <rFont val="Calibri"/>
        <family val="2"/>
        <scheme val="minor"/>
      </rPr>
      <t>A</t>
    </r>
    <r>
      <rPr>
        <b/>
        <i/>
        <vertAlign val="subscript"/>
        <sz val="11"/>
        <color theme="1"/>
        <rFont val="Calibri"/>
        <family val="2"/>
        <scheme val="minor"/>
      </rPr>
      <t>ti</t>
    </r>
  </si>
  <si>
    <r>
      <t>This is the fraction of the total BMP tributary area, A</t>
    </r>
    <r>
      <rPr>
        <i/>
        <vertAlign val="subscript"/>
        <sz val="11"/>
        <color theme="1"/>
        <rFont val="Calibri"/>
        <family val="2"/>
        <scheme val="minor"/>
      </rPr>
      <t>t</t>
    </r>
    <r>
      <rPr>
        <i/>
        <sz val="11"/>
        <color theme="1"/>
        <rFont val="Calibri"/>
        <family val="2"/>
        <scheme val="minor"/>
      </rPr>
      <t>, that is impervious. It is calculated as the final site impervious area (A</t>
    </r>
    <r>
      <rPr>
        <i/>
        <vertAlign val="subscript"/>
        <sz val="11"/>
        <color theme="1"/>
        <rFont val="Calibri"/>
        <family val="2"/>
        <scheme val="minor"/>
      </rPr>
      <t>ti</t>
    </r>
    <r>
      <rPr>
        <i/>
        <sz val="11"/>
        <color theme="1"/>
        <rFont val="Calibri"/>
        <family val="2"/>
        <scheme val="minor"/>
      </rPr>
      <t xml:space="preserve"> defined above), divided by the total BMP tributary area, A</t>
    </r>
    <r>
      <rPr>
        <i/>
        <vertAlign val="subscript"/>
        <sz val="11"/>
        <color theme="1"/>
        <rFont val="Calibri"/>
        <family val="2"/>
        <scheme val="minor"/>
      </rPr>
      <t>t</t>
    </r>
    <r>
      <rPr>
        <i/>
        <sz val="11"/>
        <color theme="1"/>
        <rFont val="Calibri"/>
        <family val="2"/>
        <scheme val="minor"/>
      </rPr>
      <t>.</t>
    </r>
  </si>
  <si>
    <r>
      <t xml:space="preserve">Determine </t>
    </r>
    <r>
      <rPr>
        <b/>
        <i/>
        <sz val="11"/>
        <color theme="1"/>
        <rFont val="Calibri"/>
        <family val="2"/>
        <scheme val="minor"/>
      </rPr>
      <t>Water Quality Volume (WQ</t>
    </r>
    <r>
      <rPr>
        <b/>
        <i/>
        <vertAlign val="subscript"/>
        <sz val="11"/>
        <color theme="1"/>
        <rFont val="Calibri"/>
        <family val="2"/>
        <scheme val="minor"/>
      </rPr>
      <t>V</t>
    </r>
    <r>
      <rPr>
        <b/>
        <i/>
        <sz val="11"/>
        <color theme="1"/>
        <rFont val="Calibri"/>
        <family val="2"/>
        <scheme val="minor"/>
      </rPr>
      <t xml:space="preserve">) </t>
    </r>
    <r>
      <rPr>
        <i/>
        <sz val="11"/>
        <color theme="1"/>
        <rFont val="Calibri"/>
        <family val="2"/>
        <scheme val="minor"/>
      </rPr>
      <t>and BMP sizing requirements for storage-based BMPs (See Detailed BMP Matrix).</t>
    </r>
  </si>
  <si>
    <t xml:space="preserve">C = Runoff Coefficient </t>
  </si>
  <si>
    <r>
      <t>As defined in the Ohio EPA CGP, '</t>
    </r>
    <r>
      <rPr>
        <b/>
        <i/>
        <sz val="11"/>
        <color theme="1"/>
        <rFont val="Calibri"/>
        <family val="2"/>
        <scheme val="minor"/>
      </rPr>
      <t>C'</t>
    </r>
    <r>
      <rPr>
        <i/>
        <sz val="11"/>
        <color theme="1"/>
        <rFont val="Calibri"/>
        <family val="2"/>
        <scheme val="minor"/>
      </rPr>
      <t xml:space="preserve"> is a runoff coefficient appropriate for storms less than 1 inch. It is calculated by the tool using the equation </t>
    </r>
    <r>
      <rPr>
        <b/>
        <i/>
        <sz val="11"/>
        <color theme="1"/>
        <rFont val="Calibri"/>
        <family val="2"/>
        <scheme val="minor"/>
      </rPr>
      <t>C</t>
    </r>
    <r>
      <rPr>
        <i/>
        <sz val="11"/>
        <color theme="1"/>
        <rFont val="Calibri"/>
        <family val="2"/>
        <scheme val="minor"/>
      </rPr>
      <t xml:space="preserve"> = 0.858i</t>
    </r>
    <r>
      <rPr>
        <i/>
        <vertAlign val="superscript"/>
        <sz val="11"/>
        <color theme="1"/>
        <rFont val="Calibri"/>
        <family val="2"/>
        <scheme val="minor"/>
      </rPr>
      <t>3</t>
    </r>
    <r>
      <rPr>
        <i/>
        <sz val="11"/>
        <color theme="1"/>
        <rFont val="Calibri"/>
        <family val="2"/>
        <scheme val="minor"/>
      </rPr>
      <t xml:space="preserve"> - 0.78i</t>
    </r>
    <r>
      <rPr>
        <i/>
        <vertAlign val="superscript"/>
        <sz val="11"/>
        <color theme="1"/>
        <rFont val="Calibri"/>
        <family val="2"/>
        <scheme val="minor"/>
      </rPr>
      <t xml:space="preserve">2 </t>
    </r>
    <r>
      <rPr>
        <i/>
        <sz val="11"/>
        <color theme="1"/>
        <rFont val="Calibri"/>
        <family val="2"/>
        <scheme val="minor"/>
      </rPr>
      <t>+ 0.774i + 0.04.</t>
    </r>
  </si>
  <si>
    <r>
      <rPr>
        <b/>
        <i/>
        <sz val="11"/>
        <color theme="1"/>
        <rFont val="Calibri"/>
        <family val="2"/>
        <scheme val="minor"/>
      </rPr>
      <t>WQ</t>
    </r>
    <r>
      <rPr>
        <b/>
        <i/>
        <vertAlign val="subscript"/>
        <sz val="11"/>
        <color theme="1"/>
        <rFont val="Calibri"/>
        <family val="2"/>
        <scheme val="minor"/>
      </rPr>
      <t>V</t>
    </r>
    <r>
      <rPr>
        <i/>
        <sz val="11"/>
        <color theme="1"/>
        <rFont val="Calibri"/>
        <family val="2"/>
        <scheme val="minor"/>
      </rPr>
      <t xml:space="preserve"> is defined in Part III.G.2.e of the Ohio EPA CGP.</t>
    </r>
  </si>
  <si>
    <r>
      <rPr>
        <b/>
        <i/>
        <sz val="11"/>
        <color theme="1"/>
        <rFont val="Calibri"/>
        <family val="2"/>
        <scheme val="minor"/>
      </rPr>
      <t>Water Quality Flow (WQ</t>
    </r>
    <r>
      <rPr>
        <b/>
        <i/>
        <vertAlign val="subscript"/>
        <sz val="11"/>
        <color theme="1"/>
        <rFont val="Calibri"/>
        <family val="2"/>
        <scheme val="minor"/>
      </rPr>
      <t>F</t>
    </r>
    <r>
      <rPr>
        <b/>
        <i/>
        <sz val="11"/>
        <color theme="1"/>
        <rFont val="Calibri"/>
        <family val="2"/>
        <scheme val="minor"/>
      </rPr>
      <t xml:space="preserve">) </t>
    </r>
    <r>
      <rPr>
        <i/>
        <sz val="11"/>
        <color theme="1"/>
        <rFont val="Calibri"/>
        <family val="2"/>
        <scheme val="minor"/>
      </rPr>
      <t>is included on this tab for informational purposes only. The Ohio EPA CGP does not provide an approved methodology for calculating a "Water Quality Flow" equivalent to Water Quality Volume for sizing flow-based BMPs (including "alternative" BMPs not included in Table 2 of the Ohio EPA CGP).  However, a Rational Method-based methodology was described by Ohio EPA in "Post-Construction Storm Water Questions and Answers" dated March 20, 2007 on their website (see link at right). If considering a flow-through BMP and not following ODOT L&amp;D Vol. 2 methodology, consult with Ohio EPA to confirm the required BMP sizing basis as part of the alternative BMP approval process.</t>
    </r>
  </si>
  <si>
    <t>Ohio EPA "Post-Construction Storm Water Questions and Answers" Link</t>
  </si>
  <si>
    <r>
      <rPr>
        <b/>
        <i/>
        <sz val="11"/>
        <color theme="1"/>
        <rFont val="Calibri"/>
        <family val="2"/>
        <scheme val="minor"/>
      </rPr>
      <t>C</t>
    </r>
    <r>
      <rPr>
        <i/>
        <sz val="11"/>
        <color theme="1"/>
        <rFont val="Calibri"/>
        <family val="2"/>
        <scheme val="minor"/>
      </rPr>
      <t xml:space="preserve"> is an area-weighted runoff coefficient that needs to be calculated outside of the tool, using the Rational Method runoff coefficients for various surface types (provided in Table 1 of Part III.G.2.e of the Ohio EPA CGP) and the areas of each surface type within your BMP tributary area.  For a tributary area with three runoff coefficients (C1, C2, C3) in three subareas (A1, A2, A3), the weighted runoff coefficient should be calculated as: </t>
    </r>
    <r>
      <rPr>
        <b/>
        <i/>
        <sz val="11"/>
        <color theme="1"/>
        <rFont val="Calibri"/>
        <family val="2"/>
        <scheme val="minor"/>
      </rPr>
      <t>C</t>
    </r>
    <r>
      <rPr>
        <i/>
        <sz val="11"/>
        <color theme="1"/>
        <rFont val="Calibri"/>
        <family val="2"/>
        <scheme val="minor"/>
      </rPr>
      <t xml:space="preserve"> = (C1*A1 + C2*A2 + C3*A3) / (A1+A2+A3). </t>
    </r>
  </si>
  <si>
    <r>
      <t xml:space="preserve">Water Quality Flow, </t>
    </r>
    <r>
      <rPr>
        <b/>
        <sz val="12"/>
        <color theme="1"/>
        <rFont val="Calibri"/>
        <family val="2"/>
        <scheme val="minor"/>
      </rPr>
      <t>WQ</t>
    </r>
    <r>
      <rPr>
        <b/>
        <vertAlign val="subscript"/>
        <sz val="12"/>
        <color theme="1"/>
        <rFont val="Calibri"/>
        <family val="2"/>
        <scheme val="minor"/>
      </rPr>
      <t>F</t>
    </r>
    <r>
      <rPr>
        <b/>
        <sz val="12"/>
        <color theme="1"/>
        <rFont val="Calibri"/>
        <family val="2"/>
        <scheme val="minor"/>
      </rPr>
      <t xml:space="preserve"> </t>
    </r>
    <r>
      <rPr>
        <sz val="12"/>
        <color theme="1"/>
        <rFont val="Calibri"/>
        <family val="2"/>
        <scheme val="minor"/>
      </rPr>
      <t xml:space="preserve">= C x i x A </t>
    </r>
  </si>
  <si>
    <r>
      <t>WQ</t>
    </r>
    <r>
      <rPr>
        <vertAlign val="subscript"/>
        <sz val="11"/>
        <color theme="1"/>
        <rFont val="Calibri"/>
        <family val="2"/>
        <scheme val="minor"/>
      </rPr>
      <t>F</t>
    </r>
  </si>
  <si>
    <r>
      <t>WQ</t>
    </r>
    <r>
      <rPr>
        <vertAlign val="subscript"/>
        <sz val="11"/>
        <color theme="1"/>
        <rFont val="Calibri"/>
        <family val="2"/>
        <scheme val="minor"/>
      </rPr>
      <t>V</t>
    </r>
  </si>
  <si>
    <r>
      <t>Stream order is a measure of the size of the stream based on the Strahler method. Streams range in size from first order (small tributary which has not yet combined with any other tributaries) to twelfth order. A fourth order stream is a medium-sized stream that has at least two third order tributaries. Each third order tributary must in turn have at least two second order tributaries, which must each have at least two first order tributaries.</t>
    </r>
    <r>
      <rPr>
        <vertAlign val="superscript"/>
        <sz val="11"/>
        <color theme="1"/>
        <rFont val="Calibri"/>
        <family val="2"/>
        <scheme val="minor"/>
      </rPr>
      <t xml:space="preserve">1 </t>
    </r>
    <r>
      <rPr>
        <sz val="11"/>
        <color theme="1"/>
        <rFont val="Calibri"/>
        <family val="2"/>
        <scheme val="minor"/>
      </rPr>
      <t xml:space="preserve"> Per Ohio EPA, fourth order streams in Ohio tend to have an average tributary area of approximately 100 square miles. </t>
    </r>
  </si>
  <si>
    <t>This term is used to differentiate between the Ohio EPA CGP requirements that are applicable to storm water runoff after construction is complete and the site is stabilized ("Post-Construction Storm Water Management Requirements" in Part III.G.2.e. of the CGP) from construction phase requirements associated with sediment and erosion control.</t>
  </si>
  <si>
    <t>Enter the actual planned impervious area within the new ROW. Do not include grass or other pervious areas. Please note that if this value is greater than 1 acre, quantity control may be required (see Step 3A to confirm quantity / quality control requirements per ODOT L&amp;D Vol. 2).</t>
  </si>
  <si>
    <r>
      <rPr>
        <b/>
        <i/>
        <u/>
        <sz val="11"/>
        <color theme="1"/>
        <rFont val="Calibri"/>
        <family val="2"/>
        <scheme val="minor"/>
      </rPr>
      <t>GUIDANCE:</t>
    </r>
    <r>
      <rPr>
        <i/>
        <sz val="11"/>
        <color theme="1"/>
        <rFont val="Calibri"/>
        <family val="2"/>
        <scheme val="minor"/>
      </rPr>
      <t xml:space="preserve">  This worksheet provides water quality calculation guidance for users that are following the ODOT L&amp;D Vol. 2 post-construction BMP methodology (Section 1115 of ODOT L&amp;D Vol. 2). If not following ODOT L&amp;D Vol. 2 methodology, please use the "WQ Calcs-General" tab instead. Before using this tab, please complete Step 1 to confirm the applicability of post-construction requirements. Please refer to Step 3A (Screening Phase 1) to confirm quality and quantity control requirements per the ODOT L&amp;D Vol. 2.</t>
    </r>
  </si>
  <si>
    <r>
      <rPr>
        <b/>
        <i/>
        <u/>
        <sz val="11"/>
        <color theme="1"/>
        <rFont val="Calibri"/>
        <family val="2"/>
        <scheme val="minor"/>
      </rPr>
      <t>GUIDANCE:</t>
    </r>
    <r>
      <rPr>
        <i/>
        <sz val="11"/>
        <color theme="1"/>
        <rFont val="Calibri"/>
        <family val="2"/>
        <scheme val="minor"/>
      </rPr>
      <t xml:space="preserve">  This worksheet provides water quality calculation guidance for users that are </t>
    </r>
    <r>
      <rPr>
        <b/>
        <i/>
        <sz val="11"/>
        <color theme="1"/>
        <rFont val="Calibri"/>
        <family val="2"/>
        <scheme val="minor"/>
      </rPr>
      <t>not</t>
    </r>
    <r>
      <rPr>
        <i/>
        <sz val="11"/>
        <color theme="1"/>
        <rFont val="Calibri"/>
        <family val="2"/>
        <scheme val="minor"/>
      </rPr>
      <t xml:space="preserve"> following the ODOT L&amp;D Vol. 2 post-construction BMP methodology (Section 1115 of ODOT L&amp;D Vol. 2). The methodology below follows the post-construction portion (Part III.G.2.e.) of the Ohio EPA Construction General Permit. If following the ODOT L&amp;D Vol. 2 methodology, please use the  "WQ Calcs-ODOT" tab instead. Before using this tab, please complete Step 1 of the tool to confirm the applicability of post-construction requirements. </t>
    </r>
  </si>
  <si>
    <r>
      <rPr>
        <b/>
        <i/>
        <sz val="12"/>
        <color theme="1"/>
        <rFont val="Calibri"/>
        <family val="2"/>
        <scheme val="minor"/>
      </rPr>
      <t xml:space="preserve">Total Water Quality Volume, </t>
    </r>
    <r>
      <rPr>
        <b/>
        <sz val="12"/>
        <color theme="1"/>
        <rFont val="Calibri"/>
        <family val="2"/>
        <scheme val="minor"/>
      </rPr>
      <t>WQ</t>
    </r>
    <r>
      <rPr>
        <b/>
        <vertAlign val="subscript"/>
        <sz val="12"/>
        <color theme="1"/>
        <rFont val="Calibri"/>
        <family val="2"/>
        <scheme val="minor"/>
      </rPr>
      <t>V</t>
    </r>
    <r>
      <rPr>
        <sz val="12"/>
        <color theme="1"/>
        <rFont val="Calibri"/>
        <family val="2"/>
        <scheme val="minor"/>
      </rPr>
      <t xml:space="preserve"> = (P x A</t>
    </r>
    <r>
      <rPr>
        <vertAlign val="subscript"/>
        <sz val="12"/>
        <color theme="1"/>
        <rFont val="Calibri"/>
        <family val="2"/>
        <scheme val="minor"/>
      </rPr>
      <t>trib</t>
    </r>
    <r>
      <rPr>
        <sz val="12"/>
        <color theme="1"/>
        <rFont val="Calibri"/>
        <family val="2"/>
        <scheme val="minor"/>
      </rPr>
      <t xml:space="preserve"> x C)/12</t>
    </r>
  </si>
  <si>
    <r>
      <t xml:space="preserve">Total Water Quality Volume, </t>
    </r>
    <r>
      <rPr>
        <b/>
        <sz val="12"/>
        <color theme="1"/>
        <rFont val="Calibri"/>
        <family val="2"/>
        <scheme val="minor"/>
      </rPr>
      <t>WQ</t>
    </r>
    <r>
      <rPr>
        <b/>
        <vertAlign val="subscript"/>
        <sz val="12"/>
        <color theme="1"/>
        <rFont val="Calibri"/>
        <family val="2"/>
        <scheme val="minor"/>
      </rPr>
      <t>V</t>
    </r>
    <r>
      <rPr>
        <sz val="12"/>
        <color theme="1"/>
        <rFont val="Calibri"/>
        <family val="2"/>
        <scheme val="minor"/>
      </rPr>
      <t xml:space="preserve"> = (P x A</t>
    </r>
    <r>
      <rPr>
        <vertAlign val="subscript"/>
        <sz val="12"/>
        <color theme="1"/>
        <rFont val="Calibri"/>
        <family val="2"/>
        <scheme val="minor"/>
      </rPr>
      <t>t</t>
    </r>
    <r>
      <rPr>
        <sz val="12"/>
        <color theme="1"/>
        <rFont val="Calibri"/>
        <family val="2"/>
        <scheme val="minor"/>
      </rPr>
      <t xml:space="preserve"> x Cq)/12</t>
    </r>
  </si>
  <si>
    <t>Realistic areas within the ROW need to be identified as being available to be used for post-construction BMPs.</t>
  </si>
  <si>
    <t>These questions ask if your BMP application can accommodate various methods for conveying flow into your potential BMP. If you respond "No" for a particular method, BMPs requiring that type of inflow will be screened out. BMPs will not be screened out if you respond "Yes" or "Unknown."</t>
  </si>
  <si>
    <t>If your application cannot accommodate BMPs that receive flow from overland runoff (i.e., flow must be channelized or piped), respond "No."</t>
  </si>
  <si>
    <t>Enter Project Earth Disturbing Activity (EDA), in acres:</t>
  </si>
  <si>
    <r>
      <rPr>
        <b/>
        <u/>
        <sz val="11"/>
        <rFont val="Calibri"/>
        <family val="2"/>
        <scheme val="minor"/>
      </rPr>
      <t>Phase 1 Screening Results</t>
    </r>
    <r>
      <rPr>
        <u/>
        <sz val="11"/>
        <rFont val="Calibri"/>
        <family val="2"/>
        <scheme val="minor"/>
      </rPr>
      <t xml:space="preserve">
</t>
    </r>
    <r>
      <rPr>
        <i/>
        <sz val="11"/>
        <rFont val="Calibri"/>
        <family val="2"/>
        <scheme val="minor"/>
      </rPr>
      <t>(Use filter to display BMPs based on screening results)</t>
    </r>
  </si>
  <si>
    <r>
      <rPr>
        <b/>
        <u/>
        <sz val="11"/>
        <rFont val="Calibri"/>
        <family val="2"/>
        <scheme val="minor"/>
      </rPr>
      <t>Phase 2 Screening Results</t>
    </r>
    <r>
      <rPr>
        <i/>
        <sz val="11"/>
        <rFont val="Calibri"/>
        <family val="2"/>
        <scheme val="minor"/>
      </rPr>
      <t xml:space="preserve">
(Use filter to display BMPs based on screening results)</t>
    </r>
  </si>
  <si>
    <r>
      <rPr>
        <b/>
        <u/>
        <sz val="11"/>
        <rFont val="Calibri"/>
        <family val="2"/>
        <scheme val="minor"/>
      </rPr>
      <t>Phase 3 Screening Results</t>
    </r>
    <r>
      <rPr>
        <i/>
        <sz val="11"/>
        <rFont val="Calibri"/>
        <family val="2"/>
        <scheme val="minor"/>
      </rPr>
      <t xml:space="preserve">
(Use filter to display BMPs based on screening results)</t>
    </r>
  </si>
  <si>
    <r>
      <t xml:space="preserve">2015-ORIL7: </t>
    </r>
    <r>
      <rPr>
        <i/>
        <sz val="16"/>
        <color theme="1"/>
        <rFont val="Calibri"/>
        <family val="2"/>
        <scheme val="minor"/>
      </rPr>
      <t>Storm Water Best Management Practices for Local Roadways</t>
    </r>
  </si>
  <si>
    <t>9 - Sources of values in the Detailed BMP Matrix, as well as explanations for value ranges, are provided in the following document:  Gresham, Smith and Partners and Geosyntec Consultants (GS&amp;P and Geosyntec). (2015). Final Report, Storm Water Best Management Practices for Local Roadways/ 2015-ORIL 7. September.</t>
  </si>
  <si>
    <r>
      <rPr>
        <sz val="11"/>
        <rFont val="Calibri"/>
        <family val="2"/>
        <scheme val="minor"/>
      </rPr>
      <t xml:space="preserve">This tool is the product of a research project titled "Storm Water Best Management Practices for Local Roadways" (September 2015), which was Project #2015-ORIL7 under Ohio's Research Initiative for Locals (ORIL). For further information: </t>
    </r>
    <r>
      <rPr>
        <u/>
        <sz val="11"/>
        <color theme="10"/>
        <rFont val="Calibri"/>
        <family val="2"/>
        <scheme val="minor"/>
      </rPr>
      <t xml:space="preserve"> </t>
    </r>
    <r>
      <rPr>
        <b/>
        <i/>
        <u/>
        <sz val="11"/>
        <color theme="2" tint="-0.249977111117893"/>
        <rFont val="Calibri"/>
        <family val="2"/>
        <scheme val="minor"/>
      </rPr>
      <t>http://www.dot.state.oh.us/groups/oril/Documents/Projects/hydraulics_stormwater.html</t>
    </r>
  </si>
  <si>
    <t xml:space="preserve">This tool is intended to support local roadway projects in the selection of structural storm water best management practices (BMPs), to facilitate compliance with the post-construction storm water management requirements prescribed within the Ohio EPA Construction General Permit (Ohio EPA CGP). While users may have a variety of potential BMPs to consider, this tool incorporates screening processes to facilitate the selection of BMPs that are appropriate for the user's specific project, development, and site constraints and resources. </t>
  </si>
  <si>
    <t>Storm Water Wetland, Wetland Extended Detention Basin, Pocket Wetland</t>
  </si>
  <si>
    <t xml:space="preserve">This tool is intended to support local roadway projects in the selection of structural storm water best management practices (BMPs), to facilitate compliance with the post-construction storm water management requirements prescribed within the Ohio EPA Construction General Permit (Ohio EPA CGP, Part III.G.2.e). This tool incorporates screening processes to facilitate the selection of BMPs that are appropriate for the user's specific project, development, and site constraints and resources. </t>
  </si>
  <si>
    <t>Version 1.0 (September 4, 2015)</t>
  </si>
  <si>
    <t>Water Quality Calculations - General CGP Methodology</t>
  </si>
  <si>
    <t>Cartridge Filter, Filter Vault, Sand &amp; Other Media Filtration, Fluidized Bed Filter, Upflow Media Filter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</si>
</sst>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90"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u/>
      <sz val="11"/>
      <color theme="10"/>
      <name val="Calibri"/>
      <family val="2"/>
      <scheme val="minor"/>
    </font>
    <font>
      <b/>
      <sz val="11"/>
      <color rgb="FFFF0000"/>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i/>
      <u/>
      <sz val="11"/>
      <color theme="1"/>
      <name val="Calibri"/>
      <family val="2"/>
      <scheme val="minor"/>
    </font>
    <font>
      <sz val="12"/>
      <color theme="1"/>
      <name val="Calibri"/>
      <family val="2"/>
      <scheme val="minor"/>
    </font>
    <font>
      <b/>
      <i/>
      <sz val="12"/>
      <color theme="1"/>
      <name val="Calibri"/>
      <family val="2"/>
      <scheme val="minor"/>
    </font>
    <font>
      <b/>
      <sz val="12"/>
      <color theme="1"/>
      <name val="Calibri"/>
      <family val="2"/>
      <scheme val="minor"/>
    </font>
    <font>
      <b/>
      <i/>
      <sz val="11"/>
      <color theme="1"/>
      <name val="Calibri"/>
      <family val="2"/>
      <scheme val="minor"/>
    </font>
    <font>
      <b/>
      <sz val="16"/>
      <color theme="1"/>
      <name val="Calibri"/>
      <family val="2"/>
      <scheme val="minor"/>
    </font>
    <font>
      <sz val="16"/>
      <color theme="1"/>
      <name val="Calibri"/>
      <family val="2"/>
      <scheme val="minor"/>
    </font>
    <font>
      <sz val="11"/>
      <color theme="1"/>
      <name val="Calibri"/>
      <family val="2"/>
      <scheme val="minor"/>
    </font>
    <font>
      <b/>
      <u/>
      <sz val="11"/>
      <color theme="0"/>
      <name val="Calibri"/>
      <family val="2"/>
      <scheme val="minor"/>
    </font>
    <font>
      <u/>
      <sz val="18"/>
      <color theme="1"/>
      <name val="Calibri"/>
      <family val="2"/>
      <scheme val="minor"/>
    </font>
    <font>
      <b/>
      <u/>
      <sz val="18"/>
      <color theme="1"/>
      <name val="Calibri"/>
      <family val="2"/>
      <scheme val="minor"/>
    </font>
    <font>
      <i/>
      <sz val="12"/>
      <color theme="1"/>
      <name val="Calibri"/>
      <family val="2"/>
      <scheme val="minor"/>
    </font>
    <font>
      <i/>
      <sz val="18"/>
      <color theme="0" tint="-0.499984740745262"/>
      <name val="Calibri"/>
      <family val="2"/>
      <scheme val="minor"/>
    </font>
    <font>
      <b/>
      <i/>
      <sz val="18"/>
      <color theme="0"/>
      <name val="Calibri"/>
      <family val="2"/>
      <scheme val="minor"/>
    </font>
    <font>
      <b/>
      <i/>
      <u/>
      <sz val="18"/>
      <color theme="0"/>
      <name val="Calibri"/>
      <family val="2"/>
      <scheme val="minor"/>
    </font>
    <font>
      <sz val="11"/>
      <color theme="9"/>
      <name val="Calibri"/>
      <family val="2"/>
      <scheme val="minor"/>
    </font>
    <font>
      <sz val="12"/>
      <color theme="9"/>
      <name val="Calibri"/>
      <family val="2"/>
      <scheme val="minor"/>
    </font>
    <font>
      <b/>
      <i/>
      <u/>
      <sz val="11"/>
      <color theme="9"/>
      <name val="Calibri"/>
      <family val="2"/>
      <scheme val="minor"/>
    </font>
    <font>
      <sz val="10"/>
      <color rgb="FFFF0000"/>
      <name val="Calibri"/>
      <family val="2"/>
      <scheme val="minor"/>
    </font>
    <font>
      <b/>
      <i/>
      <sz val="10"/>
      <color rgb="FFFF0000"/>
      <name val="Calibri"/>
      <family val="2"/>
      <scheme val="minor"/>
    </font>
    <font>
      <i/>
      <sz val="10"/>
      <color rgb="FFFF0000"/>
      <name val="Calibri"/>
      <family val="2"/>
      <scheme val="minor"/>
    </font>
    <font>
      <i/>
      <u/>
      <sz val="10"/>
      <color rgb="FFFF0000"/>
      <name val="Calibri"/>
      <family val="2"/>
      <scheme val="minor"/>
    </font>
    <font>
      <u/>
      <sz val="10"/>
      <color rgb="FFFF0000"/>
      <name val="Calibri"/>
      <family val="2"/>
      <scheme val="minor"/>
    </font>
    <font>
      <sz val="11"/>
      <name val="Calibri"/>
      <family val="2"/>
      <scheme val="minor"/>
    </font>
    <font>
      <sz val="11"/>
      <color rgb="FFFF0000"/>
      <name val="Calibri"/>
      <family val="2"/>
      <scheme val="minor"/>
    </font>
    <font>
      <sz val="12"/>
      <color rgb="FFFF0000"/>
      <name val="Calibri"/>
      <family val="2"/>
      <scheme val="minor"/>
    </font>
    <font>
      <sz val="11"/>
      <color rgb="FF7030A0"/>
      <name val="Calibri"/>
      <family val="2"/>
      <scheme val="minor"/>
    </font>
    <font>
      <sz val="11"/>
      <color rgb="FF00B050"/>
      <name val="Calibri"/>
      <family val="2"/>
      <scheme val="minor"/>
    </font>
    <font>
      <sz val="11"/>
      <color theme="4"/>
      <name val="Calibri"/>
      <family val="2"/>
      <scheme val="minor"/>
    </font>
    <font>
      <i/>
      <sz val="11"/>
      <name val="Calibri"/>
      <family val="2"/>
      <scheme val="minor"/>
    </font>
    <font>
      <b/>
      <i/>
      <sz val="11"/>
      <name val="Calibri"/>
      <family val="2"/>
      <scheme val="minor"/>
    </font>
    <font>
      <b/>
      <sz val="11"/>
      <color rgb="FF7030A0"/>
      <name val="Calibri"/>
      <family val="2"/>
      <scheme val="minor"/>
    </font>
    <font>
      <b/>
      <i/>
      <sz val="12"/>
      <name val="Calibri"/>
      <family val="2"/>
      <scheme val="minor"/>
    </font>
    <font>
      <sz val="12"/>
      <color rgb="FF7030A0"/>
      <name val="Calibri"/>
      <family val="2"/>
      <scheme val="minor"/>
    </font>
    <font>
      <b/>
      <i/>
      <u/>
      <sz val="12"/>
      <color theme="1"/>
      <name val="Calibri"/>
      <family val="2"/>
      <scheme val="minor"/>
    </font>
    <font>
      <b/>
      <sz val="11"/>
      <name val="Calibri"/>
      <family val="2"/>
      <scheme val="minor"/>
    </font>
    <font>
      <sz val="10"/>
      <name val="Calibri"/>
      <family val="2"/>
      <scheme val="minor"/>
    </font>
    <font>
      <sz val="14"/>
      <name val="Calibri"/>
      <family val="2"/>
      <scheme val="minor"/>
    </font>
    <font>
      <b/>
      <u/>
      <sz val="11"/>
      <color theme="4"/>
      <name val="Calibri"/>
      <family val="2"/>
      <scheme val="minor"/>
    </font>
    <font>
      <i/>
      <sz val="10"/>
      <color theme="1"/>
      <name val="Calibri"/>
      <family val="2"/>
      <scheme val="minor"/>
    </font>
    <font>
      <b/>
      <i/>
      <u/>
      <sz val="11"/>
      <color theme="0"/>
      <name val="Calibri"/>
      <family val="2"/>
      <scheme val="minor"/>
    </font>
    <font>
      <b/>
      <i/>
      <u/>
      <sz val="11"/>
      <color rgb="FFFF0000"/>
      <name val="Calibri"/>
      <family val="2"/>
      <scheme val="minor"/>
    </font>
    <font>
      <b/>
      <sz val="11"/>
      <color theme="9"/>
      <name val="Calibri"/>
      <family val="2"/>
      <scheme val="minor"/>
    </font>
    <font>
      <u/>
      <sz val="11"/>
      <name val="Calibri"/>
      <family val="2"/>
      <scheme val="minor"/>
    </font>
    <font>
      <b/>
      <i/>
      <vertAlign val="subscript"/>
      <sz val="11"/>
      <color theme="1"/>
      <name val="Calibri"/>
      <family val="2"/>
      <scheme val="minor"/>
    </font>
    <font>
      <b/>
      <i/>
      <sz val="10"/>
      <name val="Calibri"/>
      <family val="2"/>
      <scheme val="minor"/>
    </font>
    <font>
      <b/>
      <i/>
      <u/>
      <sz val="11"/>
      <color theme="2" tint="-0.249977111117893"/>
      <name val="Calibri"/>
      <family val="2"/>
      <scheme val="minor"/>
    </font>
    <font>
      <b/>
      <i/>
      <sz val="11"/>
      <color rgb="FFFF0000"/>
      <name val="Calibri"/>
      <family val="2"/>
      <scheme val="minor"/>
    </font>
    <font>
      <i/>
      <u/>
      <sz val="11"/>
      <color theme="0"/>
      <name val="Calibri"/>
      <family val="2"/>
      <scheme val="minor"/>
    </font>
    <font>
      <i/>
      <sz val="18"/>
      <name val="Calibri"/>
      <family val="2"/>
      <scheme val="minor"/>
    </font>
    <font>
      <sz val="22"/>
      <color theme="1"/>
      <name val="Calibri"/>
      <family val="2"/>
      <scheme val="minor"/>
    </font>
    <font>
      <b/>
      <i/>
      <sz val="24"/>
      <color theme="0"/>
      <name val="Calibri"/>
      <family val="2"/>
      <scheme val="minor"/>
    </font>
    <font>
      <b/>
      <sz val="12"/>
      <color theme="0"/>
      <name val="Calibri"/>
      <family val="2"/>
      <scheme val="minor"/>
    </font>
    <font>
      <sz val="12"/>
      <color theme="0"/>
      <name val="Calibri"/>
      <family val="2"/>
      <scheme val="minor"/>
    </font>
    <font>
      <b/>
      <i/>
      <u/>
      <sz val="12"/>
      <color rgb="FFFFFF00"/>
      <name val="Calibri"/>
      <family val="2"/>
      <scheme val="minor"/>
    </font>
    <font>
      <b/>
      <sz val="11"/>
      <color theme="0"/>
      <name val="Calibri"/>
      <family val="2"/>
      <scheme val="minor"/>
    </font>
    <font>
      <sz val="11"/>
      <color theme="0"/>
      <name val="Calibri"/>
      <family val="2"/>
      <scheme val="minor"/>
    </font>
    <font>
      <i/>
      <sz val="16"/>
      <color theme="1"/>
      <name val="Calibri"/>
      <family val="2"/>
      <scheme val="minor"/>
    </font>
    <font>
      <b/>
      <u/>
      <sz val="11"/>
      <name val="Calibri"/>
      <family val="2"/>
      <scheme val="minor"/>
    </font>
    <font>
      <u/>
      <sz val="18"/>
      <name val="Calibri"/>
      <family val="2"/>
      <scheme val="minor"/>
    </font>
    <font>
      <b/>
      <i/>
      <sz val="18"/>
      <name val="Calibri"/>
      <family val="2"/>
      <scheme val="minor"/>
    </font>
    <font>
      <i/>
      <sz val="12"/>
      <name val="Calibri"/>
      <family val="2"/>
      <scheme val="minor"/>
    </font>
    <font>
      <b/>
      <u/>
      <sz val="11"/>
      <color theme="5"/>
      <name val="Calibri"/>
      <family val="2"/>
      <scheme val="minor"/>
    </font>
    <font>
      <vertAlign val="superscript"/>
      <sz val="11"/>
      <color theme="1"/>
      <name val="Calibri"/>
      <family val="2"/>
      <scheme val="minor"/>
    </font>
    <font>
      <u/>
      <sz val="11"/>
      <color theme="1"/>
      <name val="Calibri"/>
      <family val="2"/>
      <scheme val="minor"/>
    </font>
    <font>
      <b/>
      <vertAlign val="superscript"/>
      <sz val="11"/>
      <color theme="1"/>
      <name val="Calibri"/>
      <family val="2"/>
      <scheme val="minor"/>
    </font>
    <font>
      <b/>
      <i/>
      <u/>
      <sz val="11"/>
      <name val="Calibri"/>
      <family val="2"/>
      <scheme val="minor"/>
    </font>
    <font>
      <b/>
      <vertAlign val="subscript"/>
      <sz val="11"/>
      <color theme="1"/>
      <name val="Calibri"/>
      <family val="2"/>
      <scheme val="minor"/>
    </font>
    <font>
      <i/>
      <vertAlign val="superscript"/>
      <sz val="11"/>
      <color theme="1"/>
      <name val="Calibri"/>
      <family val="2"/>
      <scheme val="minor"/>
    </font>
    <font>
      <b/>
      <vertAlign val="subscript"/>
      <sz val="12"/>
      <color theme="1"/>
      <name val="Calibri"/>
      <family val="2"/>
      <scheme val="minor"/>
    </font>
    <font>
      <b/>
      <sz val="11"/>
      <color rgb="FF0070C0"/>
      <name val="Calibri"/>
      <family val="2"/>
      <scheme val="minor"/>
    </font>
    <font>
      <b/>
      <sz val="11"/>
      <color theme="5"/>
      <name val="Calibri"/>
      <family val="2"/>
      <scheme val="minor"/>
    </font>
    <font>
      <b/>
      <sz val="11"/>
      <color theme="8"/>
      <name val="Calibri"/>
      <family val="2"/>
      <scheme val="minor"/>
    </font>
    <font>
      <i/>
      <vertAlign val="subscript"/>
      <sz val="11"/>
      <color theme="1"/>
      <name val="Calibri"/>
      <family val="2"/>
      <scheme val="minor"/>
    </font>
    <font>
      <i/>
      <sz val="11"/>
      <color rgb="FF7030A0"/>
      <name val="Calibri"/>
      <family val="2"/>
      <scheme val="minor"/>
    </font>
    <font>
      <b/>
      <i/>
      <vertAlign val="subscript"/>
      <sz val="11"/>
      <name val="Calibri"/>
      <family val="2"/>
      <scheme val="minor"/>
    </font>
    <font>
      <i/>
      <vertAlign val="subscript"/>
      <sz val="11"/>
      <name val="Calibri"/>
      <family val="2"/>
      <scheme val="minor"/>
    </font>
    <font>
      <sz val="8"/>
      <color rgb="FF000000"/>
      <name val="Arial"/>
      <family val="2"/>
    </font>
    <font>
      <vertAlign val="subscript"/>
      <sz val="12"/>
      <color theme="1"/>
      <name val="Calibri"/>
      <family val="2"/>
      <scheme val="minor"/>
    </font>
    <font>
      <vertAlign val="subscript"/>
      <sz val="11"/>
      <color theme="1"/>
      <name val="Calibri"/>
      <family val="2"/>
      <scheme val="minor"/>
    </font>
    <font>
      <b/>
      <sz val="12"/>
      <name val="Calibri"/>
      <family val="2"/>
      <scheme val="minor"/>
    </font>
  </fonts>
  <fills count="2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bgColor indexed="64"/>
      </patternFill>
    </fill>
    <fill>
      <patternFill patternType="solid">
        <fgColor theme="6"/>
        <bgColor indexed="64"/>
      </patternFill>
    </fill>
    <fill>
      <patternFill patternType="solid">
        <fgColor theme="5"/>
        <bgColor indexed="64"/>
      </patternFill>
    </fill>
    <fill>
      <patternFill patternType="solid">
        <fgColor theme="1"/>
        <bgColor indexed="64"/>
      </patternFill>
    </fill>
    <fill>
      <patternFill patternType="solid">
        <fgColor theme="9"/>
        <bgColor indexed="64"/>
      </patternFill>
    </fill>
    <fill>
      <patternFill patternType="solid">
        <fgColor rgb="FFFFFF00"/>
        <bgColor indexed="64"/>
      </patternFill>
    </fill>
    <fill>
      <patternFill patternType="solid">
        <fgColor rgb="FF00B050"/>
        <bgColor indexed="64"/>
      </patternFill>
    </fill>
    <fill>
      <patternFill patternType="solid">
        <fgColor theme="5" tint="0.59999389629810485"/>
        <bgColor indexed="64"/>
      </patternFill>
    </fill>
    <fill>
      <patternFill patternType="solid">
        <fgColor rgb="FF7030A0"/>
        <bgColor indexed="64"/>
      </patternFill>
    </fill>
    <fill>
      <patternFill patternType="solid">
        <fgColor rgb="FFCD03B5"/>
        <bgColor indexed="64"/>
      </patternFill>
    </fill>
    <fill>
      <patternFill patternType="solid">
        <fgColor theme="6" tint="0.59999389629810485"/>
        <bgColor indexed="64"/>
      </patternFill>
    </fill>
    <fill>
      <patternFill patternType="solid">
        <fgColor rgb="FFFDFFDD"/>
        <bgColor indexed="64"/>
      </patternFill>
    </fill>
    <fill>
      <patternFill patternType="solid">
        <fgColor rgb="FFE2D7C0"/>
        <bgColor indexed="64"/>
      </patternFill>
    </fill>
    <fill>
      <patternFill patternType="solid">
        <fgColor rgb="FFFFC0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rgb="FFD0FDB9"/>
        <bgColor indexed="64"/>
      </patternFill>
    </fill>
    <fill>
      <patternFill patternType="solid">
        <fgColor rgb="FFA9EDFD"/>
        <bgColor indexed="64"/>
      </patternFill>
    </fill>
  </fills>
  <borders count="136">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indexed="64"/>
      </top>
      <bottom style="thin">
        <color indexed="64"/>
      </bottom>
      <diagonal/>
    </border>
    <border>
      <left style="medium">
        <color indexed="64"/>
      </left>
      <right style="medium">
        <color indexed="64"/>
      </right>
      <top style="medium">
        <color auto="1"/>
      </top>
      <bottom/>
      <diagonal/>
    </border>
    <border>
      <left style="medium">
        <color indexed="64"/>
      </left>
      <right style="medium">
        <color indexed="64"/>
      </right>
      <top/>
      <bottom style="medium">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bottom style="thin">
        <color auto="1"/>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auto="1"/>
      </left>
      <right/>
      <top style="thin">
        <color auto="1"/>
      </top>
      <bottom style="thin">
        <color auto="1"/>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diagonal/>
    </border>
    <border>
      <left style="thin">
        <color indexed="64"/>
      </left>
      <right/>
      <top style="thin">
        <color indexed="64"/>
      </top>
      <bottom/>
      <diagonal/>
    </border>
    <border>
      <left style="thin">
        <color indexed="64"/>
      </left>
      <right style="thin">
        <color indexed="64"/>
      </right>
      <top style="thick">
        <color indexed="64"/>
      </top>
      <bottom style="thin">
        <color indexed="64"/>
      </bottom>
      <diagonal/>
    </border>
    <border>
      <left/>
      <right style="thin">
        <color auto="1"/>
      </right>
      <top style="thick">
        <color indexed="64"/>
      </top>
      <bottom style="thin">
        <color indexed="64"/>
      </bottom>
      <diagonal/>
    </border>
    <border>
      <left style="thin">
        <color indexed="64"/>
      </left>
      <right/>
      <top style="thick">
        <color indexed="64"/>
      </top>
      <bottom style="thin">
        <color indexed="64"/>
      </bottom>
      <diagonal/>
    </border>
    <border>
      <left style="thin">
        <color auto="1"/>
      </left>
      <right style="thin">
        <color auto="1"/>
      </right>
      <top style="thin">
        <color indexed="64"/>
      </top>
      <bottom style="thick">
        <color indexed="64"/>
      </bottom>
      <diagonal/>
    </border>
    <border>
      <left/>
      <right style="thin">
        <color auto="1"/>
      </right>
      <top style="thin">
        <color indexed="64"/>
      </top>
      <bottom style="thick">
        <color indexed="64"/>
      </bottom>
      <diagonal/>
    </border>
    <border>
      <left style="thin">
        <color auto="1"/>
      </left>
      <right/>
      <top style="thin">
        <color indexed="64"/>
      </top>
      <bottom style="thick">
        <color indexed="64"/>
      </bottom>
      <diagonal/>
    </border>
    <border>
      <left style="thin">
        <color auto="1"/>
      </left>
      <right style="thin">
        <color auto="1"/>
      </right>
      <top/>
      <bottom/>
      <diagonal/>
    </border>
    <border>
      <left/>
      <right/>
      <top style="thick">
        <color indexed="64"/>
      </top>
      <bottom style="thin">
        <color indexed="64"/>
      </bottom>
      <diagonal/>
    </border>
    <border>
      <left style="medium">
        <color indexed="64"/>
      </left>
      <right/>
      <top style="thin">
        <color auto="1"/>
      </top>
      <bottom style="medium">
        <color indexed="64"/>
      </bottom>
      <diagonal/>
    </border>
    <border>
      <left style="thin">
        <color auto="1"/>
      </left>
      <right style="thin">
        <color auto="1"/>
      </right>
      <top/>
      <bottom style="thick">
        <color indexed="64"/>
      </bottom>
      <diagonal/>
    </border>
    <border>
      <left style="thick">
        <color auto="1"/>
      </left>
      <right/>
      <top style="thick">
        <color auto="1"/>
      </top>
      <bottom style="thin">
        <color auto="1"/>
      </bottom>
      <diagonal/>
    </border>
    <border>
      <left/>
      <right style="thick">
        <color auto="1"/>
      </right>
      <top style="thick">
        <color auto="1"/>
      </top>
      <bottom style="thin">
        <color indexed="64"/>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diagonal/>
    </border>
    <border>
      <left style="thin">
        <color indexed="64"/>
      </left>
      <right style="thick">
        <color auto="1"/>
      </right>
      <top style="thick">
        <color indexed="64"/>
      </top>
      <bottom style="thin">
        <color indexed="64"/>
      </bottom>
      <diagonal/>
    </border>
    <border>
      <left style="thick">
        <color auto="1"/>
      </left>
      <right style="thin">
        <color auto="1"/>
      </right>
      <top style="thin">
        <color auto="1"/>
      </top>
      <bottom style="thin">
        <color auto="1"/>
      </bottom>
      <diagonal/>
    </border>
    <border>
      <left style="thick">
        <color auto="1"/>
      </left>
      <right style="thin">
        <color auto="1"/>
      </right>
      <top style="thin">
        <color indexed="64"/>
      </top>
      <bottom style="thick">
        <color indexed="64"/>
      </bottom>
      <diagonal/>
    </border>
    <border>
      <left style="thin">
        <color auto="1"/>
      </left>
      <right style="thick">
        <color auto="1"/>
      </right>
      <top style="thin">
        <color indexed="64"/>
      </top>
      <bottom style="thick">
        <color indexed="64"/>
      </bottom>
      <diagonal/>
    </border>
    <border>
      <left style="thick">
        <color indexed="64"/>
      </left>
      <right/>
      <top style="thick">
        <color indexed="64"/>
      </top>
      <bottom/>
      <diagonal/>
    </border>
    <border>
      <left style="thick">
        <color indexed="64"/>
      </left>
      <right/>
      <top/>
      <bottom/>
      <diagonal/>
    </border>
    <border>
      <left style="thick">
        <color auto="1"/>
      </left>
      <right style="thick">
        <color auto="1"/>
      </right>
      <top/>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auto="1"/>
      </left>
      <right style="thick">
        <color auto="1"/>
      </right>
      <top/>
      <bottom style="thick">
        <color auto="1"/>
      </bottom>
      <diagonal/>
    </border>
    <border>
      <left style="medium">
        <color auto="1"/>
      </left>
      <right/>
      <top style="thin">
        <color auto="1"/>
      </top>
      <bottom/>
      <diagonal/>
    </border>
    <border>
      <left style="medium">
        <color auto="1"/>
      </left>
      <right/>
      <top/>
      <bottom/>
      <diagonal/>
    </border>
    <border>
      <left style="medium">
        <color indexed="64"/>
      </left>
      <right style="medium">
        <color indexed="64"/>
      </right>
      <top/>
      <bottom style="thin">
        <color auto="1"/>
      </bottom>
      <diagonal/>
    </border>
    <border>
      <left style="medium">
        <color indexed="64"/>
      </left>
      <right/>
      <top style="medium">
        <color auto="1"/>
      </top>
      <bottom/>
      <diagonal/>
    </border>
    <border>
      <left style="medium">
        <color indexed="64"/>
      </left>
      <right/>
      <top/>
      <bottom style="medium">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thin">
        <color indexed="64"/>
      </right>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medium">
        <color indexed="64"/>
      </top>
      <bottom/>
      <diagonal/>
    </border>
    <border>
      <left style="thin">
        <color indexed="64"/>
      </left>
      <right style="medium">
        <color auto="1"/>
      </right>
      <top style="medium">
        <color indexed="64"/>
      </top>
      <bottom/>
      <diagonal/>
    </border>
    <border>
      <left/>
      <right/>
      <top style="thin">
        <color indexed="64"/>
      </top>
      <bottom style="thick">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thin">
        <color auto="1"/>
      </left>
      <right style="medium">
        <color indexed="64"/>
      </right>
      <top style="thin">
        <color auto="1"/>
      </top>
      <bottom style="thin">
        <color auto="1"/>
      </bottom>
      <diagonal/>
    </border>
    <border>
      <left style="thin">
        <color auto="1"/>
      </left>
      <right/>
      <top style="thin">
        <color auto="1"/>
      </top>
      <bottom style="medium">
        <color indexed="64"/>
      </bottom>
      <diagonal/>
    </border>
    <border>
      <left style="thin">
        <color indexed="64"/>
      </left>
      <right/>
      <top/>
      <bottom style="thin">
        <color indexed="64"/>
      </bottom>
      <diagonal/>
    </border>
    <border>
      <left style="medium">
        <color indexed="64"/>
      </left>
      <right style="thick">
        <color auto="1"/>
      </right>
      <top style="medium">
        <color indexed="64"/>
      </top>
      <bottom/>
      <diagonal/>
    </border>
    <border>
      <left style="medium">
        <color indexed="64"/>
      </left>
      <right style="thick">
        <color auto="1"/>
      </right>
      <top/>
      <bottom/>
      <diagonal/>
    </border>
    <border>
      <left style="medium">
        <color indexed="64"/>
      </left>
      <right style="thick">
        <color auto="1"/>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medium">
        <color indexed="64"/>
      </right>
      <top/>
      <bottom/>
      <diagonal/>
    </border>
    <border>
      <left/>
      <right style="thin">
        <color auto="1"/>
      </right>
      <top/>
      <bottom style="thick">
        <color auto="1"/>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auto="1"/>
      </left>
      <right style="medium">
        <color indexed="64"/>
      </right>
      <top/>
      <bottom style="thick">
        <color indexed="64"/>
      </bottom>
      <diagonal/>
    </border>
    <border>
      <left style="medium">
        <color indexed="64"/>
      </left>
      <right style="thin">
        <color auto="1"/>
      </right>
      <top/>
      <bottom style="thick">
        <color auto="1"/>
      </bottom>
      <diagonal/>
    </border>
    <border>
      <left style="medium">
        <color indexed="64"/>
      </left>
      <right style="medium">
        <color indexed="64"/>
      </right>
      <top style="thin">
        <color auto="1"/>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auto="1"/>
      </left>
      <right style="double">
        <color auto="1"/>
      </right>
      <top style="thin">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style="double">
        <color auto="1"/>
      </right>
      <top/>
      <bottom style="thin">
        <color auto="1"/>
      </bottom>
      <diagonal/>
    </border>
    <border>
      <left style="double">
        <color auto="1"/>
      </left>
      <right/>
      <top style="double">
        <color auto="1"/>
      </top>
      <bottom style="medium">
        <color auto="1"/>
      </bottom>
      <diagonal/>
    </border>
    <border>
      <left/>
      <right style="double">
        <color auto="1"/>
      </right>
      <top style="double">
        <color auto="1"/>
      </top>
      <bottom style="medium">
        <color auto="1"/>
      </bottom>
      <diagonal/>
    </border>
    <border>
      <left/>
      <right/>
      <top style="double">
        <color auto="1"/>
      </top>
      <bottom style="medium">
        <color auto="1"/>
      </bottom>
      <diagonal/>
    </border>
    <border>
      <left/>
      <right style="double">
        <color auto="1"/>
      </right>
      <top style="medium">
        <color indexed="64"/>
      </top>
      <bottom style="thin">
        <color auto="1"/>
      </bottom>
      <diagonal/>
    </border>
    <border>
      <left/>
      <right style="double">
        <color auto="1"/>
      </right>
      <top style="thin">
        <color auto="1"/>
      </top>
      <bottom style="thin">
        <color auto="1"/>
      </bottom>
      <diagonal/>
    </border>
    <border>
      <left style="thin">
        <color auto="1"/>
      </left>
      <right/>
      <top style="thin">
        <color auto="1"/>
      </top>
      <bottom style="double">
        <color auto="1"/>
      </bottom>
      <diagonal/>
    </border>
    <border>
      <left/>
      <right style="double">
        <color auto="1"/>
      </right>
      <top style="thin">
        <color auto="1"/>
      </top>
      <bottom style="double">
        <color auto="1"/>
      </bottom>
      <diagonal/>
    </border>
    <border>
      <left style="double">
        <color auto="1"/>
      </left>
      <right style="thin">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style="thin">
        <color auto="1"/>
      </left>
      <right style="double">
        <color auto="1"/>
      </right>
      <top style="double">
        <color auto="1"/>
      </top>
      <bottom style="medium">
        <color indexed="64"/>
      </bottom>
      <diagonal/>
    </border>
    <border>
      <left style="double">
        <color auto="1"/>
      </left>
      <right style="thin">
        <color auto="1"/>
      </right>
      <top/>
      <bottom style="thin">
        <color indexed="64"/>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right style="double">
        <color auto="1"/>
      </right>
      <top/>
      <bottom style="thin">
        <color auto="1"/>
      </bottom>
      <diagonal/>
    </border>
    <border>
      <left/>
      <right/>
      <top style="thin">
        <color auto="1"/>
      </top>
      <bottom style="double">
        <color auto="1"/>
      </bottom>
      <diagonal/>
    </border>
    <border>
      <left style="double">
        <color auto="1"/>
      </left>
      <right style="thin">
        <color auto="1"/>
      </right>
      <top style="medium">
        <color auto="1"/>
      </top>
      <bottom style="thin">
        <color auto="1"/>
      </bottom>
      <diagonal/>
    </border>
    <border>
      <left style="medium">
        <color indexed="64"/>
      </left>
      <right style="medium">
        <color indexed="64"/>
      </right>
      <top/>
      <bottom style="thick">
        <color auto="1"/>
      </bottom>
      <diagonal/>
    </border>
  </borders>
  <cellStyleXfs count="11">
    <xf numFmtId="0" fontId="0" fillId="0" borderId="0"/>
    <xf numFmtId="0" fontId="4" fillId="0" borderId="0" applyNumberFormat="0" applyFill="0" applyBorder="0" applyAlignment="0" applyProtection="0"/>
    <xf numFmtId="0" fontId="49" fillId="8" borderId="2"/>
    <xf numFmtId="0" fontId="7" fillId="16" borderId="2">
      <alignment horizontal="left" vertical="center" wrapText="1"/>
    </xf>
    <xf numFmtId="0" fontId="1" fillId="15" borderId="22"/>
    <xf numFmtId="0" fontId="16" fillId="4" borderId="2"/>
    <xf numFmtId="0" fontId="11" fillId="12" borderId="2"/>
    <xf numFmtId="0" fontId="23" fillId="9" borderId="2">
      <alignment horizontal="center" vertical="center"/>
    </xf>
    <xf numFmtId="0" fontId="16" fillId="0" borderId="2">
      <alignment wrapText="1"/>
    </xf>
    <xf numFmtId="0" fontId="11" fillId="0" borderId="0">
      <alignment vertical="center"/>
    </xf>
    <xf numFmtId="9" fontId="16" fillId="0" borderId="0" applyFont="0" applyFill="0" applyBorder="0" applyAlignment="0" applyProtection="0"/>
  </cellStyleXfs>
  <cellXfs count="839">
    <xf numFmtId="0" fontId="0" fillId="0" borderId="0" xfId="0"/>
    <xf numFmtId="0" fontId="0" fillId="0" borderId="0" xfId="0" applyBorder="1"/>
    <xf numFmtId="0" fontId="0" fillId="0" borderId="9" xfId="0" applyBorder="1"/>
    <xf numFmtId="0" fontId="0" fillId="0" borderId="18" xfId="0" applyBorder="1"/>
    <xf numFmtId="0" fontId="0" fillId="0" borderId="10" xfId="0" applyBorder="1"/>
    <xf numFmtId="0" fontId="4" fillId="0" borderId="0" xfId="1"/>
    <xf numFmtId="0" fontId="19" fillId="0" borderId="0" xfId="0" applyFont="1" applyAlignment="1">
      <alignment horizontal="center" vertical="center"/>
    </xf>
    <xf numFmtId="0" fontId="21" fillId="0" borderId="0" xfId="0" applyFont="1" applyAlignment="1">
      <alignment horizontal="center" vertical="center"/>
    </xf>
    <xf numFmtId="0" fontId="1" fillId="0" borderId="2" xfId="0" applyFont="1" applyBorder="1" applyAlignment="1">
      <alignment vertical="center" wrapText="1"/>
    </xf>
    <xf numFmtId="0" fontId="1" fillId="0" borderId="2" xfId="0" applyFont="1" applyBorder="1" applyAlignment="1">
      <alignment vertical="center"/>
    </xf>
    <xf numFmtId="0" fontId="7" fillId="16" borderId="2" xfId="0" applyFont="1" applyFill="1" applyBorder="1" applyAlignment="1">
      <alignment horizontal="left" vertical="center" wrapText="1"/>
    </xf>
    <xf numFmtId="0" fontId="39" fillId="0" borderId="31" xfId="0" applyFont="1" applyFill="1" applyBorder="1" applyAlignment="1">
      <alignment horizontal="left" vertical="center"/>
    </xf>
    <xf numFmtId="0" fontId="39" fillId="0" borderId="2" xfId="0" applyFont="1" applyFill="1" applyBorder="1" applyAlignment="1">
      <alignment horizontal="left" vertical="center"/>
    </xf>
    <xf numFmtId="0" fontId="39" fillId="0" borderId="34" xfId="0" applyFont="1" applyFill="1" applyBorder="1" applyAlignment="1">
      <alignment horizontal="left" vertical="center"/>
    </xf>
    <xf numFmtId="0" fontId="38" fillId="16" borderId="2" xfId="0" applyFont="1" applyFill="1" applyBorder="1" applyAlignment="1">
      <alignment horizontal="left" vertical="center" wrapText="1"/>
    </xf>
    <xf numFmtId="0" fontId="44" fillId="0" borderId="2" xfId="0" applyFont="1" applyBorder="1" applyAlignment="1">
      <alignment vertical="center" wrapText="1"/>
    </xf>
    <xf numFmtId="0" fontId="38" fillId="16" borderId="26" xfId="0" applyFont="1" applyFill="1" applyBorder="1" applyAlignment="1">
      <alignment horizontal="left" vertical="center" wrapText="1"/>
    </xf>
    <xf numFmtId="0" fontId="45" fillId="0" borderId="31" xfId="0" applyFont="1" applyFill="1" applyBorder="1" applyAlignment="1">
      <alignment horizontal="center" vertical="center" wrapText="1"/>
    </xf>
    <xf numFmtId="0" fontId="45" fillId="0" borderId="31" xfId="0" applyFont="1" applyFill="1" applyBorder="1" applyAlignment="1">
      <alignment horizontal="center" vertical="center"/>
    </xf>
    <xf numFmtId="0" fontId="45" fillId="0" borderId="31" xfId="1" applyFont="1" applyFill="1" applyBorder="1" applyAlignment="1">
      <alignment horizontal="center" vertical="center" wrapText="1"/>
    </xf>
    <xf numFmtId="0" fontId="45" fillId="0" borderId="32" xfId="1"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2" xfId="0" applyFont="1" applyFill="1" applyBorder="1" applyAlignment="1">
      <alignment horizontal="center" vertical="center"/>
    </xf>
    <xf numFmtId="0" fontId="45" fillId="0" borderId="5" xfId="1" applyFont="1" applyFill="1" applyBorder="1" applyAlignment="1">
      <alignment horizontal="center" vertical="center" wrapText="1"/>
    </xf>
    <xf numFmtId="0" fontId="45" fillId="0" borderId="2" xfId="1" applyFont="1" applyFill="1" applyBorder="1" applyAlignment="1">
      <alignment horizontal="center" vertical="center" wrapText="1"/>
    </xf>
    <xf numFmtId="0" fontId="45" fillId="0" borderId="34" xfId="0" applyFont="1" applyFill="1" applyBorder="1" applyAlignment="1">
      <alignment horizontal="center" vertical="center" wrapText="1"/>
    </xf>
    <xf numFmtId="0" fontId="45" fillId="0" borderId="34" xfId="0" applyFont="1" applyFill="1" applyBorder="1" applyAlignment="1">
      <alignment horizontal="center" vertical="center"/>
    </xf>
    <xf numFmtId="0" fontId="45" fillId="0" borderId="34" xfId="1" applyFont="1" applyFill="1" applyBorder="1" applyAlignment="1">
      <alignment horizontal="center" vertical="center" wrapText="1"/>
    </xf>
    <xf numFmtId="0" fontId="45" fillId="0" borderId="35" xfId="1" applyFont="1" applyFill="1" applyBorder="1" applyAlignment="1">
      <alignment horizontal="center" vertical="center" wrapText="1"/>
    </xf>
    <xf numFmtId="0" fontId="45" fillId="0" borderId="32" xfId="0" applyFont="1" applyFill="1" applyBorder="1" applyAlignment="1">
      <alignment horizontal="left" vertical="center" wrapText="1"/>
    </xf>
    <xf numFmtId="0" fontId="45" fillId="0" borderId="5" xfId="0" applyFont="1" applyFill="1" applyBorder="1" applyAlignment="1">
      <alignment horizontal="left" vertical="center" wrapText="1"/>
    </xf>
    <xf numFmtId="0" fontId="45" fillId="0" borderId="35" xfId="0" applyFont="1" applyFill="1" applyBorder="1" applyAlignment="1">
      <alignment horizontal="left" vertical="center" wrapText="1"/>
    </xf>
    <xf numFmtId="0" fontId="39" fillId="0" borderId="45" xfId="0" applyFont="1" applyFill="1" applyBorder="1" applyAlignment="1">
      <alignment horizontal="left" vertical="center"/>
    </xf>
    <xf numFmtId="0" fontId="39" fillId="0" borderId="43" xfId="0" applyFont="1" applyFill="1" applyBorder="1" applyAlignment="1">
      <alignment horizontal="left" vertical="center"/>
    </xf>
    <xf numFmtId="0" fontId="39" fillId="0" borderId="48" xfId="0" applyFont="1" applyFill="1" applyBorder="1" applyAlignment="1">
      <alignment horizontal="left" vertical="center"/>
    </xf>
    <xf numFmtId="0" fontId="39" fillId="0" borderId="2" xfId="0" applyFont="1" applyFill="1" applyBorder="1" applyAlignment="1">
      <alignment horizontal="center" vertical="center"/>
    </xf>
    <xf numFmtId="0" fontId="0" fillId="0" borderId="11"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57" xfId="0" applyFont="1" applyBorder="1" applyAlignment="1">
      <alignment horizontal="center" vertical="center" wrapText="1"/>
    </xf>
    <xf numFmtId="0" fontId="0" fillId="0" borderId="10"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63" xfId="0" applyFont="1" applyFill="1" applyBorder="1" applyAlignment="1">
      <alignment horizontal="center" vertical="center" wrapText="1"/>
    </xf>
    <xf numFmtId="0" fontId="1" fillId="0" borderId="66" xfId="0" applyFont="1" applyFill="1" applyBorder="1" applyAlignment="1">
      <alignment horizontal="center" vertical="center" wrapText="1"/>
    </xf>
    <xf numFmtId="0" fontId="45" fillId="0" borderId="53" xfId="1" applyFont="1" applyFill="1" applyBorder="1" applyAlignment="1">
      <alignment horizontal="center" vertical="center" wrapText="1"/>
    </xf>
    <xf numFmtId="0" fontId="0" fillId="0" borderId="12" xfId="0" applyFont="1" applyBorder="1" applyAlignment="1">
      <alignment horizontal="center" vertical="center" wrapText="1"/>
    </xf>
    <xf numFmtId="0" fontId="1" fillId="0" borderId="66" xfId="0" applyFont="1" applyBorder="1" applyAlignment="1">
      <alignment horizontal="center" vertical="center" wrapText="1"/>
    </xf>
    <xf numFmtId="0" fontId="1" fillId="0" borderId="62" xfId="0" applyFont="1" applyFill="1" applyBorder="1" applyAlignment="1">
      <alignment horizontal="center" vertical="center" wrapText="1"/>
    </xf>
    <xf numFmtId="0" fontId="45" fillId="2" borderId="2" xfId="0" applyFont="1" applyFill="1" applyBorder="1" applyAlignment="1">
      <alignment horizontal="center" vertical="center" wrapText="1"/>
    </xf>
    <xf numFmtId="0" fontId="32" fillId="0" borderId="15" xfId="0" applyFont="1" applyFill="1" applyBorder="1" applyAlignment="1">
      <alignment horizontal="left" vertical="center" wrapText="1"/>
    </xf>
    <xf numFmtId="0" fontId="32" fillId="0" borderId="57" xfId="0" applyFont="1" applyFill="1" applyBorder="1" applyAlignment="1">
      <alignment horizontal="left" vertical="center" wrapText="1"/>
    </xf>
    <xf numFmtId="0" fontId="32" fillId="0" borderId="10" xfId="0" applyFont="1" applyFill="1" applyBorder="1" applyAlignment="1">
      <alignment horizontal="left" vertical="center" wrapText="1"/>
    </xf>
    <xf numFmtId="0" fontId="39" fillId="0" borderId="7" xfId="0" applyFont="1" applyFill="1" applyBorder="1" applyAlignment="1">
      <alignment horizontal="center" vertical="center"/>
    </xf>
    <xf numFmtId="0" fontId="39" fillId="0" borderId="63" xfId="0" applyFont="1" applyFill="1" applyBorder="1" applyAlignment="1">
      <alignment horizontal="center" vertical="center"/>
    </xf>
    <xf numFmtId="0" fontId="8" fillId="0" borderId="63" xfId="0" applyFont="1" applyFill="1" applyBorder="1" applyAlignment="1">
      <alignment horizontal="center" vertical="center" wrapText="1"/>
    </xf>
    <xf numFmtId="0" fontId="45" fillId="0" borderId="15" xfId="0" applyFont="1" applyBorder="1" applyAlignment="1">
      <alignment horizontal="center" vertical="center"/>
    </xf>
    <xf numFmtId="0" fontId="45" fillId="0" borderId="11" xfId="0" applyFont="1" applyBorder="1" applyAlignment="1">
      <alignment horizontal="center" vertical="center"/>
    </xf>
    <xf numFmtId="0" fontId="45" fillId="0" borderId="12" xfId="0" applyFont="1" applyBorder="1" applyAlignment="1">
      <alignment horizontal="center" vertical="center"/>
    </xf>
    <xf numFmtId="0" fontId="8" fillId="0" borderId="62"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39" fillId="0" borderId="6" xfId="0" applyFont="1" applyFill="1" applyBorder="1" applyAlignment="1">
      <alignment horizontal="center" vertical="center"/>
    </xf>
    <xf numFmtId="0" fontId="39" fillId="0" borderId="8" xfId="0" applyFont="1" applyFill="1" applyBorder="1" applyAlignment="1">
      <alignment horizontal="center" vertical="center"/>
    </xf>
    <xf numFmtId="0" fontId="39" fillId="0" borderId="1" xfId="0" applyFont="1" applyFill="1" applyBorder="1" applyAlignment="1">
      <alignment horizontal="center" vertical="center"/>
    </xf>
    <xf numFmtId="0" fontId="39" fillId="0" borderId="78" xfId="0" applyFont="1" applyFill="1" applyBorder="1" applyAlignment="1">
      <alignment horizontal="center" vertical="center"/>
    </xf>
    <xf numFmtId="0" fontId="39" fillId="0" borderId="62" xfId="0" applyFont="1" applyFill="1" applyBorder="1" applyAlignment="1">
      <alignment horizontal="center" vertical="center"/>
    </xf>
    <xf numFmtId="0" fontId="39" fillId="0" borderId="66" xfId="0" applyFont="1" applyFill="1" applyBorder="1" applyAlignment="1">
      <alignment horizontal="center" vertical="center"/>
    </xf>
    <xf numFmtId="0" fontId="39" fillId="0" borderId="32" xfId="0" applyFont="1" applyFill="1" applyBorder="1" applyAlignment="1">
      <alignment horizontal="left" vertical="center"/>
    </xf>
    <xf numFmtId="0" fontId="39" fillId="0" borderId="5" xfId="0" applyFont="1" applyFill="1" applyBorder="1" applyAlignment="1">
      <alignment horizontal="left" vertical="center"/>
    </xf>
    <xf numFmtId="0" fontId="39" fillId="0" borderId="35" xfId="0" applyFont="1" applyFill="1" applyBorder="1" applyAlignment="1">
      <alignment horizontal="left" vertical="center"/>
    </xf>
    <xf numFmtId="0" fontId="32" fillId="0" borderId="94" xfId="0" applyFont="1" applyFill="1" applyBorder="1" applyAlignment="1">
      <alignment horizontal="left" vertical="center" wrapText="1"/>
    </xf>
    <xf numFmtId="0" fontId="32" fillId="0" borderId="11" xfId="0" applyFont="1" applyFill="1" applyBorder="1" applyAlignment="1">
      <alignment horizontal="left" vertical="center" wrapText="1"/>
    </xf>
    <xf numFmtId="0" fontId="32" fillId="0" borderId="95"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0" borderId="12" xfId="0" applyFont="1" applyFill="1" applyBorder="1" applyAlignment="1">
      <alignment horizontal="left" vertical="center" wrapText="1"/>
    </xf>
    <xf numFmtId="0" fontId="45" fillId="0" borderId="38" xfId="0" applyFont="1" applyFill="1" applyBorder="1" applyAlignment="1">
      <alignment horizontal="left" vertical="center" wrapText="1"/>
    </xf>
    <xf numFmtId="0" fontId="45" fillId="0" borderId="23" xfId="0" applyFont="1" applyFill="1" applyBorder="1" applyAlignment="1">
      <alignment horizontal="left" vertical="center" wrapText="1"/>
    </xf>
    <xf numFmtId="0" fontId="45" fillId="0" borderId="69" xfId="0" applyFont="1" applyFill="1" applyBorder="1" applyAlignment="1">
      <alignment horizontal="left" vertical="center" wrapText="1"/>
    </xf>
    <xf numFmtId="0" fontId="45" fillId="0" borderId="96" xfId="0" applyFont="1" applyFill="1" applyBorder="1" applyAlignment="1">
      <alignment horizontal="center" vertical="center"/>
    </xf>
    <xf numFmtId="0" fontId="45" fillId="0" borderId="97" xfId="0" applyFont="1" applyFill="1" applyBorder="1" applyAlignment="1">
      <alignment horizontal="center" vertical="center" wrapText="1"/>
    </xf>
    <xf numFmtId="0" fontId="45" fillId="0" borderId="1" xfId="0" applyFont="1" applyFill="1" applyBorder="1" applyAlignment="1">
      <alignment horizontal="center" vertical="center"/>
    </xf>
    <xf numFmtId="0" fontId="45" fillId="0" borderId="78" xfId="0" applyFont="1" applyFill="1" applyBorder="1" applyAlignment="1">
      <alignment horizontal="center" vertical="center" wrapText="1"/>
    </xf>
    <xf numFmtId="0" fontId="45" fillId="0" borderId="98" xfId="0" applyFont="1" applyFill="1" applyBorder="1" applyAlignment="1">
      <alignment horizontal="center" vertical="center"/>
    </xf>
    <xf numFmtId="0" fontId="45" fillId="0" borderId="99" xfId="0" applyFont="1" applyFill="1" applyBorder="1" applyAlignment="1">
      <alignment horizontal="center" vertical="center" wrapText="1"/>
    </xf>
    <xf numFmtId="0" fontId="45" fillId="0" borderId="62" xfId="0" applyFont="1" applyFill="1" applyBorder="1" applyAlignment="1">
      <alignment horizontal="center" vertical="center"/>
    </xf>
    <xf numFmtId="0" fontId="45" fillId="0" borderId="63" xfId="0" applyFont="1" applyFill="1" applyBorder="1" applyAlignment="1">
      <alignment horizontal="center" vertical="center" wrapText="1"/>
    </xf>
    <xf numFmtId="0" fontId="45" fillId="0" borderId="63" xfId="0" applyFont="1" applyFill="1" applyBorder="1" applyAlignment="1">
      <alignment horizontal="center" vertical="center"/>
    </xf>
    <xf numFmtId="0" fontId="45" fillId="0" borderId="66" xfId="0" applyFont="1" applyFill="1" applyBorder="1" applyAlignment="1">
      <alignment horizontal="center" vertical="center" wrapText="1"/>
    </xf>
    <xf numFmtId="0" fontId="45" fillId="0" borderId="70" xfId="1" applyFont="1" applyFill="1" applyBorder="1" applyAlignment="1">
      <alignment horizontal="center" vertical="center" wrapText="1"/>
    </xf>
    <xf numFmtId="0" fontId="45" fillId="0" borderId="71" xfId="0" applyFont="1" applyFill="1" applyBorder="1" applyAlignment="1">
      <alignment horizontal="center" vertical="center" wrapText="1"/>
    </xf>
    <xf numFmtId="0" fontId="45" fillId="0" borderId="1" xfId="1" applyFont="1" applyFill="1" applyBorder="1" applyAlignment="1">
      <alignment horizontal="center" vertical="center" wrapText="1"/>
    </xf>
    <xf numFmtId="0" fontId="45" fillId="0" borderId="98" xfId="1" applyFont="1" applyFill="1" applyBorder="1" applyAlignment="1">
      <alignment horizontal="center" vertical="center" wrapText="1"/>
    </xf>
    <xf numFmtId="0" fontId="45" fillId="0" borderId="96" xfId="1" applyFont="1" applyFill="1" applyBorder="1" applyAlignment="1">
      <alignment horizontal="center" vertical="center" wrapText="1"/>
    </xf>
    <xf numFmtId="0" fontId="45" fillId="0" borderId="62" xfId="1" applyFont="1" applyFill="1" applyBorder="1" applyAlignment="1">
      <alignment horizontal="center" vertical="center" wrapText="1"/>
    </xf>
    <xf numFmtId="0" fontId="45" fillId="0" borderId="63" xfId="1" applyFont="1" applyFill="1" applyBorder="1" applyAlignment="1">
      <alignment horizontal="center" vertical="center" wrapText="1"/>
    </xf>
    <xf numFmtId="0" fontId="45" fillId="0" borderId="97" xfId="1" applyFont="1" applyFill="1" applyBorder="1" applyAlignment="1">
      <alignment horizontal="center" vertical="center" wrapText="1"/>
    </xf>
    <xf numFmtId="0" fontId="45" fillId="0" borderId="78" xfId="1" applyFont="1" applyFill="1" applyBorder="1" applyAlignment="1">
      <alignment horizontal="center" vertical="center" wrapText="1"/>
    </xf>
    <xf numFmtId="0" fontId="45" fillId="0" borderId="99" xfId="1" applyFont="1" applyFill="1" applyBorder="1" applyAlignment="1">
      <alignment horizontal="center" vertical="center" wrapText="1"/>
    </xf>
    <xf numFmtId="0" fontId="45" fillId="0" borderId="65" xfId="1" applyFont="1" applyFill="1" applyBorder="1" applyAlignment="1">
      <alignment horizontal="center" vertical="center" wrapText="1"/>
    </xf>
    <xf numFmtId="0" fontId="45" fillId="0" borderId="66" xfId="1" applyFont="1" applyFill="1" applyBorder="1" applyAlignment="1">
      <alignment horizontal="center" vertical="center" wrapText="1"/>
    </xf>
    <xf numFmtId="0" fontId="45" fillId="0" borderId="38" xfId="1" applyFont="1" applyFill="1" applyBorder="1" applyAlignment="1">
      <alignment horizontal="center" vertical="center" wrapText="1"/>
    </xf>
    <xf numFmtId="0" fontId="45" fillId="0" borderId="23" xfId="1" applyFont="1" applyFill="1" applyBorder="1" applyAlignment="1">
      <alignment horizontal="center" vertical="center" wrapText="1"/>
    </xf>
    <xf numFmtId="0" fontId="45" fillId="0" borderId="69" xfId="1" applyFont="1" applyFill="1" applyBorder="1" applyAlignment="1">
      <alignment horizontal="center" vertical="center" wrapText="1"/>
    </xf>
    <xf numFmtId="0" fontId="45" fillId="0" borderId="23" xfId="0" applyFont="1" applyFill="1" applyBorder="1" applyAlignment="1">
      <alignment horizontal="center" vertical="center" wrapText="1"/>
    </xf>
    <xf numFmtId="0" fontId="45" fillId="0" borderId="69" xfId="0" applyFont="1" applyFill="1" applyBorder="1" applyAlignment="1">
      <alignment horizontal="center" vertical="center" wrapText="1"/>
    </xf>
    <xf numFmtId="0" fontId="45" fillId="0" borderId="38"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98" xfId="0" applyFont="1" applyFill="1" applyBorder="1" applyAlignment="1">
      <alignment horizontal="center" vertical="center" wrapText="1"/>
    </xf>
    <xf numFmtId="0" fontId="45" fillId="0" borderId="96" xfId="0" applyFont="1" applyFill="1" applyBorder="1" applyAlignment="1">
      <alignment horizontal="center" vertical="center" wrapText="1"/>
    </xf>
    <xf numFmtId="0" fontId="45" fillId="2" borderId="1" xfId="0" applyFont="1" applyFill="1" applyBorder="1" applyAlignment="1">
      <alignment horizontal="center" vertical="center" wrapText="1"/>
    </xf>
    <xf numFmtId="0" fontId="45" fillId="0" borderId="62" xfId="0" applyFont="1" applyFill="1" applyBorder="1" applyAlignment="1">
      <alignment horizontal="center" vertical="center" wrapText="1"/>
    </xf>
    <xf numFmtId="0" fontId="45" fillId="0" borderId="71" xfId="1" applyFont="1" applyFill="1" applyBorder="1" applyAlignment="1">
      <alignment horizontal="center" vertical="center" wrapText="1"/>
    </xf>
    <xf numFmtId="0" fontId="12" fillId="0" borderId="15" xfId="0" applyFont="1" applyFill="1" applyBorder="1" applyAlignment="1">
      <alignment horizontal="center" vertical="center"/>
    </xf>
    <xf numFmtId="0" fontId="45" fillId="0" borderId="9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95" xfId="0" applyFont="1" applyFill="1" applyBorder="1" applyAlignment="1">
      <alignment horizontal="center" vertical="center" wrapText="1"/>
    </xf>
    <xf numFmtId="0" fontId="45" fillId="2" borderId="70" xfId="0" applyFont="1" applyFill="1" applyBorder="1" applyAlignment="1">
      <alignment horizontal="center" vertical="center" wrapText="1"/>
    </xf>
    <xf numFmtId="0" fontId="38" fillId="16" borderId="2" xfId="3" applyFont="1" applyAlignment="1">
      <alignment horizontal="left" vertical="center" wrapText="1"/>
    </xf>
    <xf numFmtId="0" fontId="7" fillId="16" borderId="70" xfId="3" applyBorder="1" applyAlignment="1">
      <alignment vertical="center" wrapText="1"/>
    </xf>
    <xf numFmtId="0" fontId="7" fillId="16" borderId="1" xfId="3" applyBorder="1" applyAlignment="1">
      <alignment vertical="center" wrapText="1"/>
    </xf>
    <xf numFmtId="0" fontId="7" fillId="16" borderId="20" xfId="3" applyBorder="1" applyAlignment="1">
      <alignment horizontal="center" vertical="center" wrapText="1"/>
    </xf>
    <xf numFmtId="0" fontId="6" fillId="3" borderId="0" xfId="0" applyFont="1" applyFill="1" applyAlignment="1">
      <alignment vertical="center"/>
    </xf>
    <xf numFmtId="0" fontId="7" fillId="3" borderId="0" xfId="0" applyFont="1" applyFill="1" applyAlignment="1">
      <alignment vertical="center" wrapText="1"/>
    </xf>
    <xf numFmtId="0" fontId="11" fillId="3" borderId="0" xfId="0" applyFont="1" applyFill="1" applyAlignment="1">
      <alignment vertical="center"/>
    </xf>
    <xf numFmtId="0" fontId="0" fillId="3" borderId="0" xfId="0" applyFill="1" applyAlignment="1">
      <alignment vertical="center"/>
    </xf>
    <xf numFmtId="0" fontId="52" fillId="3" borderId="0" xfId="0" applyFont="1" applyFill="1" applyBorder="1" applyAlignment="1">
      <alignment vertical="center" wrapText="1"/>
    </xf>
    <xf numFmtId="0" fontId="0" fillId="3" borderId="0" xfId="0" applyFill="1" applyBorder="1" applyAlignment="1">
      <alignment vertical="center"/>
    </xf>
    <xf numFmtId="0" fontId="48" fillId="3" borderId="0" xfId="3" applyFont="1" applyFill="1" applyBorder="1" applyAlignment="1">
      <alignment vertical="center" wrapText="1"/>
    </xf>
    <xf numFmtId="0" fontId="0" fillId="3" borderId="0" xfId="0" applyFill="1" applyAlignment="1">
      <alignment horizontal="center" vertical="center"/>
    </xf>
    <xf numFmtId="0" fontId="50" fillId="3" borderId="0" xfId="0" applyFont="1" applyFill="1" applyBorder="1" applyAlignment="1">
      <alignment vertical="center"/>
    </xf>
    <xf numFmtId="0" fontId="50" fillId="3" borderId="24" xfId="0" applyFont="1" applyFill="1" applyBorder="1" applyAlignment="1">
      <alignment vertical="center"/>
    </xf>
    <xf numFmtId="9" fontId="11" fillId="3" borderId="0" xfId="10" applyFont="1" applyFill="1" applyAlignment="1">
      <alignment vertical="center"/>
    </xf>
    <xf numFmtId="0" fontId="1" fillId="3" borderId="0"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0" xfId="0" applyFont="1" applyFill="1" applyAlignment="1">
      <alignment vertical="center" wrapText="1"/>
    </xf>
    <xf numFmtId="0" fontId="52" fillId="3" borderId="0" xfId="0" applyFont="1" applyFill="1" applyAlignment="1">
      <alignment vertical="center" wrapText="1"/>
    </xf>
    <xf numFmtId="0" fontId="0" fillId="3" borderId="0" xfId="0" applyFont="1" applyFill="1" applyAlignment="1">
      <alignment horizontal="center" vertical="center"/>
    </xf>
    <xf numFmtId="0" fontId="24" fillId="3" borderId="0" xfId="0" applyFont="1" applyFill="1" applyAlignment="1">
      <alignment vertical="center"/>
    </xf>
    <xf numFmtId="0" fontId="37" fillId="3" borderId="0" xfId="0" applyFont="1" applyFill="1" applyAlignment="1">
      <alignment vertical="center" wrapText="1"/>
    </xf>
    <xf numFmtId="0" fontId="35" fillId="3" borderId="0" xfId="0" applyFont="1" applyFill="1" applyAlignment="1">
      <alignment vertical="center" wrapText="1"/>
    </xf>
    <xf numFmtId="0" fontId="32" fillId="3" borderId="0" xfId="0" applyFont="1" applyFill="1" applyAlignment="1">
      <alignment vertical="center"/>
    </xf>
    <xf numFmtId="0" fontId="0" fillId="3" borderId="0" xfId="0" applyFill="1" applyAlignment="1">
      <alignment vertical="center" wrapText="1"/>
    </xf>
    <xf numFmtId="0" fontId="32" fillId="3" borderId="0" xfId="0" applyFont="1" applyFill="1" applyBorder="1" applyAlignment="1">
      <alignment vertical="center"/>
    </xf>
    <xf numFmtId="0" fontId="32" fillId="3" borderId="0" xfId="0" applyFont="1" applyFill="1" applyBorder="1" applyAlignment="1">
      <alignment vertical="center" wrapText="1"/>
    </xf>
    <xf numFmtId="0" fontId="32" fillId="3" borderId="0" xfId="0" applyFont="1" applyFill="1" applyAlignment="1">
      <alignment vertical="center" wrapText="1"/>
    </xf>
    <xf numFmtId="0" fontId="26" fillId="3" borderId="24" xfId="0" applyFont="1" applyFill="1" applyBorder="1" applyAlignment="1">
      <alignment vertical="center"/>
    </xf>
    <xf numFmtId="0" fontId="26" fillId="3" borderId="0" xfId="0" applyFont="1" applyFill="1" applyBorder="1" applyAlignment="1">
      <alignment vertical="center"/>
    </xf>
    <xf numFmtId="0" fontId="2" fillId="3" borderId="0" xfId="0" applyFont="1" applyFill="1" applyAlignment="1">
      <alignment horizontal="center" vertical="center"/>
    </xf>
    <xf numFmtId="0" fontId="27" fillId="3" borderId="0" xfId="0" applyFont="1" applyFill="1" applyAlignment="1">
      <alignment horizontal="center" vertical="center"/>
    </xf>
    <xf numFmtId="0" fontId="1" fillId="3" borderId="0" xfId="0" applyFont="1" applyFill="1" applyBorder="1" applyAlignment="1">
      <alignment horizontal="center" vertical="center" textRotation="90" wrapText="1"/>
    </xf>
    <xf numFmtId="0" fontId="0" fillId="0" borderId="80" xfId="0" applyFill="1" applyBorder="1" applyAlignment="1">
      <alignment horizontal="left" vertical="center"/>
    </xf>
    <xf numFmtId="0" fontId="7" fillId="3" borderId="0" xfId="3" applyFill="1" applyBorder="1" applyAlignment="1">
      <alignment vertical="center" wrapText="1"/>
    </xf>
    <xf numFmtId="0" fontId="35" fillId="3" borderId="0" xfId="0" applyFont="1" applyFill="1" applyAlignment="1">
      <alignment vertical="center"/>
    </xf>
    <xf numFmtId="0" fontId="7" fillId="3" borderId="24" xfId="3" applyFill="1" applyBorder="1" applyAlignment="1">
      <alignment vertical="center" wrapText="1"/>
    </xf>
    <xf numFmtId="0" fontId="7" fillId="3" borderId="0" xfId="0" applyFont="1" applyFill="1" applyBorder="1" applyAlignment="1">
      <alignment vertical="center" wrapText="1"/>
    </xf>
    <xf numFmtId="0" fontId="7" fillId="3" borderId="0" xfId="0" applyFont="1" applyFill="1" applyAlignment="1">
      <alignment horizontal="left" vertical="center" wrapText="1"/>
    </xf>
    <xf numFmtId="0" fontId="18" fillId="3" borderId="0" xfId="0" applyFont="1" applyFill="1" applyAlignment="1">
      <alignment horizontal="center" vertical="center"/>
    </xf>
    <xf numFmtId="0" fontId="0" fillId="2" borderId="21" xfId="0" applyFill="1" applyBorder="1" applyAlignment="1">
      <alignment horizontal="center" vertical="center"/>
    </xf>
    <xf numFmtId="0" fontId="0" fillId="2" borderId="17" xfId="0" applyFill="1" applyBorder="1" applyAlignment="1">
      <alignment horizontal="center" vertical="center"/>
    </xf>
    <xf numFmtId="0" fontId="1" fillId="3" borderId="0" xfId="0" applyFont="1" applyFill="1" applyAlignment="1">
      <alignment horizontal="center" vertical="center"/>
    </xf>
    <xf numFmtId="0" fontId="0" fillId="3" borderId="0" xfId="0" applyFill="1" applyBorder="1" applyAlignment="1">
      <alignment horizontal="center" vertical="center" wrapText="1"/>
    </xf>
    <xf numFmtId="0" fontId="32" fillId="2" borderId="21" xfId="0" applyFont="1" applyFill="1" applyBorder="1" applyAlignment="1">
      <alignment horizontal="left" vertical="center" wrapText="1"/>
    </xf>
    <xf numFmtId="0" fontId="32" fillId="2" borderId="29" xfId="0" applyFont="1" applyFill="1" applyBorder="1" applyAlignment="1">
      <alignment horizontal="left" vertical="center" wrapText="1"/>
    </xf>
    <xf numFmtId="0" fontId="45" fillId="0" borderId="17" xfId="0" applyFont="1" applyFill="1" applyBorder="1" applyAlignment="1">
      <alignment horizontal="left" vertical="center" wrapText="1"/>
    </xf>
    <xf numFmtId="0" fontId="45" fillId="0" borderId="97" xfId="0" applyFont="1" applyFill="1" applyBorder="1" applyAlignment="1">
      <alignment horizontal="left" vertical="center" wrapText="1"/>
    </xf>
    <xf numFmtId="0" fontId="7" fillId="4" borderId="0" xfId="0" applyFont="1" applyFill="1" applyBorder="1" applyAlignment="1">
      <alignment horizontal="left" vertical="center" wrapText="1"/>
    </xf>
    <xf numFmtId="0" fontId="0" fillId="3" borderId="104" xfId="0" applyFill="1" applyBorder="1" applyAlignment="1">
      <alignment horizontal="center" vertical="center"/>
    </xf>
    <xf numFmtId="0" fontId="59" fillId="3" borderId="0" xfId="0" applyFont="1" applyFill="1" applyBorder="1" applyAlignment="1">
      <alignment horizontal="center" vertical="center"/>
    </xf>
    <xf numFmtId="0" fontId="0" fillId="3" borderId="0" xfId="0" applyFill="1" applyBorder="1" applyAlignment="1">
      <alignment horizontal="center" vertical="center"/>
    </xf>
    <xf numFmtId="0" fontId="0" fillId="3" borderId="0" xfId="0" applyFill="1" applyBorder="1" applyAlignment="1">
      <alignment vertical="top"/>
    </xf>
    <xf numFmtId="0" fontId="61" fillId="8" borderId="0" xfId="0" applyFont="1" applyFill="1" applyBorder="1" applyAlignment="1">
      <alignment horizontal="center" vertical="center"/>
    </xf>
    <xf numFmtId="0" fontId="0" fillId="3" borderId="109" xfId="0" applyFill="1" applyBorder="1" applyAlignment="1">
      <alignment horizontal="center" vertical="center"/>
    </xf>
    <xf numFmtId="0" fontId="68" fillId="3" borderId="0" xfId="0" applyFont="1" applyFill="1" applyAlignment="1">
      <alignment horizontal="center" vertical="center"/>
    </xf>
    <xf numFmtId="0" fontId="68" fillId="3" borderId="0" xfId="0" applyFont="1" applyFill="1" applyBorder="1" applyAlignment="1">
      <alignment horizontal="center" vertical="center"/>
    </xf>
    <xf numFmtId="0" fontId="70" fillId="3" borderId="0" xfId="0" applyFont="1" applyFill="1" applyBorder="1" applyAlignment="1">
      <alignment horizontal="center" vertical="center" wrapText="1"/>
    </xf>
    <xf numFmtId="0" fontId="20" fillId="16" borderId="2" xfId="0" applyFont="1" applyFill="1" applyBorder="1" applyAlignment="1">
      <alignment horizontal="center" vertical="center" wrapText="1"/>
    </xf>
    <xf numFmtId="0" fontId="21" fillId="3" borderId="0" xfId="0" applyFont="1" applyFill="1" applyAlignment="1">
      <alignment horizontal="center" vertical="center"/>
    </xf>
    <xf numFmtId="0" fontId="18" fillId="3" borderId="0" xfId="0" applyFont="1" applyFill="1" applyBorder="1" applyAlignment="1">
      <alignment horizontal="center" vertical="center"/>
    </xf>
    <xf numFmtId="0" fontId="58" fillId="3" borderId="0" xfId="0" applyFont="1" applyFill="1" applyAlignment="1">
      <alignment horizontal="center" vertical="center"/>
    </xf>
    <xf numFmtId="0" fontId="22" fillId="3" borderId="17" xfId="1" applyFont="1" applyFill="1" applyBorder="1" applyAlignment="1">
      <alignment horizontal="center" vertical="center"/>
    </xf>
    <xf numFmtId="0" fontId="20" fillId="3" borderId="0" xfId="0" applyFont="1" applyFill="1" applyBorder="1" applyAlignment="1">
      <alignment horizontal="center" vertical="center" wrapText="1"/>
    </xf>
    <xf numFmtId="0" fontId="22" fillId="3" borderId="0" xfId="1" applyFont="1" applyFill="1" applyBorder="1" applyAlignment="1">
      <alignment horizontal="center" vertical="center"/>
    </xf>
    <xf numFmtId="0" fontId="22" fillId="3" borderId="21" xfId="1" applyFont="1" applyFill="1" applyBorder="1" applyAlignment="1">
      <alignment horizontal="center" vertical="center"/>
    </xf>
    <xf numFmtId="0" fontId="22" fillId="3" borderId="23" xfId="1" applyFont="1" applyFill="1" applyBorder="1" applyAlignment="1">
      <alignment horizontal="center" vertical="center"/>
    </xf>
    <xf numFmtId="0" fontId="69" fillId="3" borderId="0" xfId="1" applyFont="1" applyFill="1" applyBorder="1" applyAlignment="1">
      <alignment horizontal="center" vertical="center"/>
    </xf>
    <xf numFmtId="0" fontId="22" fillId="4" borderId="0" xfId="1" applyFont="1" applyFill="1" applyBorder="1" applyAlignment="1">
      <alignment horizontal="center" vertical="center"/>
    </xf>
    <xf numFmtId="0" fontId="0" fillId="3" borderId="0" xfId="0" applyFont="1" applyFill="1" applyBorder="1" applyAlignment="1">
      <alignment vertical="center"/>
    </xf>
    <xf numFmtId="0" fontId="7" fillId="16" borderId="114" xfId="3" applyBorder="1" applyAlignment="1">
      <alignment horizontal="center" vertical="center" wrapText="1"/>
    </xf>
    <xf numFmtId="0" fontId="1" fillId="15" borderId="128" xfId="4" applyBorder="1" applyAlignment="1">
      <alignment horizontal="center" vertical="center"/>
    </xf>
    <xf numFmtId="0" fontId="0" fillId="0" borderId="129" xfId="0" applyBorder="1" applyAlignment="1">
      <alignment horizontal="center" vertical="center"/>
    </xf>
    <xf numFmtId="0" fontId="7" fillId="16" borderId="129" xfId="3" applyBorder="1" applyAlignment="1">
      <alignment horizontal="center" vertical="center" wrapText="1"/>
    </xf>
    <xf numFmtId="0" fontId="49" fillId="8" borderId="130" xfId="2" applyBorder="1" applyAlignment="1">
      <alignment horizontal="center" vertical="center"/>
    </xf>
    <xf numFmtId="0" fontId="7" fillId="17" borderId="20" xfId="0" applyFont="1" applyFill="1" applyBorder="1" applyAlignment="1">
      <alignment horizontal="center" vertical="center" wrapText="1"/>
    </xf>
    <xf numFmtId="0" fontId="1" fillId="15" borderId="129" xfId="0" applyFont="1" applyFill="1" applyBorder="1" applyAlignment="1">
      <alignment horizontal="center" vertical="center"/>
    </xf>
    <xf numFmtId="0" fontId="11" fillId="12" borderId="129" xfId="0" applyFont="1" applyFill="1" applyBorder="1" applyAlignment="1">
      <alignment horizontal="center" vertical="center"/>
    </xf>
    <xf numFmtId="0" fontId="48" fillId="16" borderId="129" xfId="3" applyFont="1" applyBorder="1" applyAlignment="1">
      <alignment horizontal="center" vertical="center" wrapText="1"/>
    </xf>
    <xf numFmtId="0" fontId="0" fillId="0" borderId="128" xfId="0" applyBorder="1" applyAlignment="1">
      <alignment horizontal="center" vertical="center"/>
    </xf>
    <xf numFmtId="0" fontId="7" fillId="17" borderId="129" xfId="0" applyFont="1" applyFill="1" applyBorder="1" applyAlignment="1">
      <alignment horizontal="center" vertical="center" wrapText="1"/>
    </xf>
    <xf numFmtId="0" fontId="1" fillId="15" borderId="129" xfId="4" applyBorder="1" applyAlignment="1">
      <alignment horizontal="center" vertical="center"/>
    </xf>
    <xf numFmtId="0" fontId="1" fillId="20" borderId="128" xfId="0" applyFont="1" applyFill="1" applyBorder="1" applyAlignment="1">
      <alignment horizontal="center" vertical="center" wrapText="1"/>
    </xf>
    <xf numFmtId="0" fontId="1" fillId="20" borderId="20" xfId="0" applyFont="1" applyFill="1" applyBorder="1" applyAlignment="1">
      <alignment horizontal="center" vertical="center" wrapText="1"/>
    </xf>
    <xf numFmtId="0" fontId="0" fillId="0" borderId="2" xfId="0" applyBorder="1" applyAlignment="1">
      <alignment vertical="center"/>
    </xf>
    <xf numFmtId="0" fontId="45" fillId="2" borderId="53" xfId="1" applyFont="1" applyFill="1" applyBorder="1" applyAlignment="1">
      <alignment horizontal="center" vertical="center" wrapText="1"/>
    </xf>
    <xf numFmtId="0" fontId="45" fillId="2" borderId="2" xfId="1" applyFont="1" applyFill="1" applyBorder="1" applyAlignment="1">
      <alignment horizontal="center" vertical="center" wrapText="1"/>
    </xf>
    <xf numFmtId="0" fontId="45" fillId="2" borderId="20" xfId="1" applyFont="1" applyFill="1" applyBorder="1" applyAlignment="1">
      <alignment horizontal="center" vertical="center" wrapText="1"/>
    </xf>
    <xf numFmtId="0" fontId="45" fillId="2" borderId="36" xfId="1" applyFont="1" applyFill="1" applyBorder="1" applyAlignment="1">
      <alignment horizontal="center" vertical="center" wrapText="1"/>
    </xf>
    <xf numFmtId="0" fontId="45" fillId="2" borderId="33" xfId="1" applyFont="1" applyFill="1" applyBorder="1" applyAlignment="1">
      <alignment horizontal="center" vertical="center" wrapText="1"/>
    </xf>
    <xf numFmtId="0" fontId="45" fillId="0" borderId="12" xfId="0" applyFont="1" applyFill="1" applyBorder="1" applyAlignment="1">
      <alignment horizontal="center" vertical="center" wrapText="1"/>
    </xf>
    <xf numFmtId="0" fontId="7" fillId="3" borderId="0" xfId="0" applyFont="1" applyFill="1" applyBorder="1" applyAlignment="1">
      <alignment horizontal="left" vertical="center" wrapText="1"/>
    </xf>
    <xf numFmtId="0" fontId="23" fillId="21" borderId="111" xfId="7" applyFont="1" applyFill="1" applyBorder="1" applyAlignment="1">
      <alignment horizontal="center" vertical="center" wrapText="1"/>
    </xf>
    <xf numFmtId="0" fontId="0" fillId="3" borderId="0" xfId="0" applyFont="1" applyFill="1" applyAlignment="1">
      <alignment vertical="center"/>
    </xf>
    <xf numFmtId="0" fontId="49" fillId="8" borderId="2" xfId="2" applyFont="1" applyAlignment="1">
      <alignment vertical="center"/>
    </xf>
    <xf numFmtId="0" fontId="5" fillId="3" borderId="0" xfId="0" applyFont="1" applyFill="1" applyAlignment="1">
      <alignment vertical="center" wrapText="1"/>
    </xf>
    <xf numFmtId="0" fontId="49" fillId="3" borderId="0" xfId="2" applyFont="1" applyFill="1" applyBorder="1" applyAlignment="1">
      <alignment vertical="center"/>
    </xf>
    <xf numFmtId="0" fontId="14" fillId="3" borderId="0" xfId="0" applyFont="1" applyFill="1" applyAlignment="1">
      <alignment vertical="center"/>
    </xf>
    <xf numFmtId="0" fontId="10" fillId="3" borderId="0" xfId="0" applyFont="1" applyFill="1" applyAlignment="1">
      <alignment vertical="center"/>
    </xf>
    <xf numFmtId="0" fontId="8" fillId="3" borderId="0" xfId="0" applyFont="1" applyFill="1" applyAlignment="1">
      <alignment vertical="center" wrapText="1"/>
    </xf>
    <xf numFmtId="0" fontId="49" fillId="8" borderId="2" xfId="1" applyFont="1" applyFill="1" applyBorder="1" applyAlignment="1">
      <alignment vertical="center"/>
    </xf>
    <xf numFmtId="0" fontId="5" fillId="3" borderId="0" xfId="0" applyFont="1" applyFill="1" applyAlignment="1">
      <alignment horizontal="left" vertical="center"/>
    </xf>
    <xf numFmtId="0" fontId="0" fillId="0" borderId="15" xfId="0" applyBorder="1" applyAlignment="1">
      <alignment vertical="center" wrapText="1"/>
    </xf>
    <xf numFmtId="0" fontId="1" fillId="0" borderId="15" xfId="0" applyFont="1"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15"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vertical="center" wrapText="1"/>
    </xf>
    <xf numFmtId="0" fontId="1" fillId="0" borderId="57" xfId="0" applyFont="1" applyBorder="1" applyAlignment="1">
      <alignment horizontal="center" vertical="center" wrapText="1"/>
    </xf>
    <xf numFmtId="0" fontId="0" fillId="0" borderId="1" xfId="0" applyBorder="1" applyAlignment="1">
      <alignment horizontal="center" vertical="center" wrapText="1"/>
    </xf>
    <xf numFmtId="0" fontId="0" fillId="0" borderId="78" xfId="0" applyBorder="1" applyAlignment="1">
      <alignment horizontal="center" vertical="center" wrapText="1"/>
    </xf>
    <xf numFmtId="0" fontId="0" fillId="0" borderId="11" xfId="0" applyBorder="1" applyAlignment="1">
      <alignment horizontal="center" vertical="center" wrapText="1"/>
    </xf>
    <xf numFmtId="0" fontId="0" fillId="0" borderId="70" xfId="0" applyBorder="1" applyAlignment="1">
      <alignment horizontal="center" vertical="center"/>
    </xf>
    <xf numFmtId="0" fontId="0" fillId="0" borderId="53" xfId="0" applyBorder="1" applyAlignment="1">
      <alignment horizontal="center" vertical="center"/>
    </xf>
    <xf numFmtId="0" fontId="0" fillId="0" borderId="71" xfId="0" applyBorder="1" applyAlignment="1">
      <alignment horizontal="center" vertical="center"/>
    </xf>
    <xf numFmtId="0" fontId="0" fillId="0" borderId="12" xfId="0" applyBorder="1" applyAlignment="1">
      <alignment vertical="center" wrapText="1"/>
    </xf>
    <xf numFmtId="0" fontId="1" fillId="0" borderId="10" xfId="0" applyFont="1" applyBorder="1" applyAlignment="1">
      <alignment horizontal="center" vertical="center" wrapText="1"/>
    </xf>
    <xf numFmtId="0" fontId="0" fillId="0" borderId="62" xfId="0" applyBorder="1" applyAlignment="1">
      <alignment horizontal="center" vertical="center" wrapText="1"/>
    </xf>
    <xf numFmtId="0" fontId="0" fillId="0" borderId="66" xfId="0" applyBorder="1" applyAlignment="1">
      <alignment horizontal="center" vertical="center" wrapText="1"/>
    </xf>
    <xf numFmtId="0" fontId="0" fillId="0" borderId="12" xfId="0" applyBorder="1" applyAlignment="1">
      <alignment horizontal="center" vertical="center" wrapText="1"/>
    </xf>
    <xf numFmtId="0" fontId="0" fillId="0" borderId="72" xfId="0" applyBorder="1" applyAlignment="1">
      <alignment horizontal="center" vertical="center"/>
    </xf>
    <xf numFmtId="0" fontId="0" fillId="0" borderId="64" xfId="0" applyBorder="1" applyAlignment="1">
      <alignment horizontal="center" vertical="center"/>
    </xf>
    <xf numFmtId="0" fontId="0" fillId="0" borderId="84" xfId="0" applyBorder="1" applyAlignment="1">
      <alignment horizontal="center" vertical="center"/>
    </xf>
    <xf numFmtId="0" fontId="0" fillId="2" borderId="29" xfId="0" applyFill="1" applyBorder="1" applyAlignment="1">
      <alignment horizontal="center" vertical="center"/>
    </xf>
    <xf numFmtId="0" fontId="0" fillId="2" borderId="80" xfId="0" applyFill="1" applyBorder="1" applyAlignment="1">
      <alignment vertical="center"/>
    </xf>
    <xf numFmtId="0" fontId="0" fillId="2" borderId="52" xfId="0" applyFill="1" applyBorder="1" applyAlignment="1">
      <alignment horizontal="center" vertical="center"/>
    </xf>
    <xf numFmtId="0" fontId="0" fillId="3" borderId="0" xfId="0" quotePrefix="1" applyFill="1" applyBorder="1" applyAlignment="1">
      <alignment horizontal="center" vertical="center" wrapText="1"/>
    </xf>
    <xf numFmtId="0" fontId="0" fillId="3" borderId="0" xfId="0" applyFill="1" applyAlignment="1">
      <alignment horizontal="center" vertical="center" wrapText="1"/>
    </xf>
    <xf numFmtId="0" fontId="5" fillId="3" borderId="0" xfId="0" applyFont="1" applyFill="1" applyBorder="1" applyAlignment="1">
      <alignment vertical="center"/>
    </xf>
    <xf numFmtId="0" fontId="33" fillId="3" borderId="0" xfId="0" applyFont="1" applyFill="1" applyBorder="1" applyAlignment="1">
      <alignment vertical="center"/>
    </xf>
    <xf numFmtId="0" fontId="24" fillId="3" borderId="0" xfId="0" applyFont="1" applyFill="1" applyBorder="1" applyAlignment="1">
      <alignment vertical="center"/>
    </xf>
    <xf numFmtId="0" fontId="0" fillId="3" borderId="0" xfId="0" quotePrefix="1" applyFill="1" applyAlignment="1">
      <alignment horizontal="center" vertical="center" wrapText="1"/>
    </xf>
    <xf numFmtId="0" fontId="0" fillId="3" borderId="0" xfId="0" applyFill="1" applyBorder="1" applyAlignment="1">
      <alignment vertical="center" wrapText="1"/>
    </xf>
    <xf numFmtId="0" fontId="0" fillId="3" borderId="0" xfId="0" applyFont="1" applyFill="1" applyAlignment="1">
      <alignment horizontal="center" vertical="center" wrapText="1"/>
    </xf>
    <xf numFmtId="0" fontId="51" fillId="3" borderId="0" xfId="0" applyFont="1" applyFill="1" applyAlignment="1">
      <alignment horizontal="center" vertical="center" wrapText="1"/>
    </xf>
    <xf numFmtId="0" fontId="5" fillId="3" borderId="0" xfId="0" applyFont="1" applyFill="1" applyAlignment="1">
      <alignment horizontal="center" vertical="center"/>
    </xf>
    <xf numFmtId="0" fontId="5" fillId="3" borderId="0" xfId="0" applyFont="1" applyFill="1" applyAlignment="1">
      <alignment horizontal="center" vertical="center" wrapText="1"/>
    </xf>
    <xf numFmtId="0" fontId="1" fillId="0" borderId="65" xfId="0" applyFont="1" applyFill="1" applyBorder="1" applyAlignment="1">
      <alignment horizontal="center" vertical="center" wrapText="1"/>
    </xf>
    <xf numFmtId="0" fontId="1" fillId="0" borderId="88" xfId="0" applyFont="1" applyFill="1" applyBorder="1" applyAlignment="1">
      <alignment horizontal="center" vertical="center" wrapText="1"/>
    </xf>
    <xf numFmtId="0" fontId="0" fillId="0" borderId="16" xfId="0" applyBorder="1" applyAlignment="1">
      <alignment vertical="center" wrapText="1"/>
    </xf>
    <xf numFmtId="0" fontId="0" fillId="0" borderId="16"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Border="1" applyAlignment="1">
      <alignment horizontal="center" vertical="center" wrapText="1"/>
    </xf>
    <xf numFmtId="0" fontId="0" fillId="10" borderId="7" xfId="0" applyFont="1" applyFill="1" applyBorder="1" applyAlignment="1">
      <alignment horizontal="center" vertical="center" wrapText="1"/>
    </xf>
    <xf numFmtId="0" fontId="0" fillId="10" borderId="8" xfId="0" applyFont="1" applyFill="1" applyBorder="1" applyAlignment="1">
      <alignment horizontal="center" vertical="center" wrapText="1"/>
    </xf>
    <xf numFmtId="0" fontId="0" fillId="10" borderId="6" xfId="0" applyFill="1" applyBorder="1" applyAlignment="1">
      <alignment horizontal="center" vertical="center" wrapText="1"/>
    </xf>
    <xf numFmtId="0" fontId="0" fillId="10" borderId="7" xfId="0" applyFill="1" applyBorder="1" applyAlignment="1">
      <alignment horizontal="center" vertical="center" wrapText="1"/>
    </xf>
    <xf numFmtId="0" fontId="0" fillId="10" borderId="8" xfId="0" applyFill="1" applyBorder="1" applyAlignment="1">
      <alignment horizontal="center" vertical="center" wrapText="1"/>
    </xf>
    <xf numFmtId="0" fontId="0" fillId="0" borderId="4" xfId="0" applyBorder="1" applyAlignment="1">
      <alignment vertical="center" wrapText="1"/>
    </xf>
    <xf numFmtId="0" fontId="0" fillId="0" borderId="3" xfId="0" applyFont="1" applyBorder="1" applyAlignment="1">
      <alignment horizontal="center" vertical="center" wrapText="1"/>
    </xf>
    <xf numFmtId="0" fontId="0" fillId="0" borderId="70" xfId="0" applyFont="1" applyBorder="1" applyAlignment="1">
      <alignment horizontal="center" vertical="center" wrapText="1"/>
    </xf>
    <xf numFmtId="0" fontId="0" fillId="0" borderId="53" xfId="0" applyBorder="1" applyAlignment="1">
      <alignment horizontal="center" vertical="center" wrapText="1"/>
    </xf>
    <xf numFmtId="0" fontId="0" fillId="10" borderId="53" xfId="0" applyFont="1" applyFill="1" applyBorder="1" applyAlignment="1">
      <alignment horizontal="center" vertical="center" wrapText="1"/>
    </xf>
    <xf numFmtId="0" fontId="0" fillId="10" borderId="71" xfId="0" applyFont="1" applyFill="1" applyBorder="1" applyAlignment="1">
      <alignment horizontal="center" vertical="center" wrapText="1"/>
    </xf>
    <xf numFmtId="0" fontId="0" fillId="0" borderId="57" xfId="0" applyBorder="1" applyAlignment="1">
      <alignment horizontal="center" vertical="center" wrapText="1"/>
    </xf>
    <xf numFmtId="0" fontId="0" fillId="0" borderId="70" xfId="0" applyBorder="1" applyAlignment="1">
      <alignment horizontal="center" vertical="center" wrapText="1"/>
    </xf>
    <xf numFmtId="0" fontId="0" fillId="0" borderId="71" xfId="0" applyBorder="1" applyAlignment="1">
      <alignment horizontal="center" vertical="center" wrapText="1"/>
    </xf>
    <xf numFmtId="0" fontId="0" fillId="10" borderId="1" xfId="0" applyFill="1" applyBorder="1" applyAlignment="1">
      <alignment horizontal="center" vertical="center" wrapText="1"/>
    </xf>
    <xf numFmtId="0" fontId="0" fillId="10" borderId="2" xfId="0" applyFill="1" applyBorder="1" applyAlignment="1">
      <alignment horizontal="center" vertical="center" wrapText="1"/>
    </xf>
    <xf numFmtId="0" fontId="0" fillId="10" borderId="78" xfId="0" applyFill="1" applyBorder="1" applyAlignment="1">
      <alignment horizontal="center" vertical="center" wrapText="1"/>
    </xf>
    <xf numFmtId="0" fontId="0" fillId="0" borderId="39" xfId="0" applyBorder="1" applyAlignment="1">
      <alignment vertical="center" wrapText="1"/>
    </xf>
    <xf numFmtId="0" fontId="0" fillId="0" borderId="59" xfId="0" applyFont="1" applyBorder="1" applyAlignment="1">
      <alignment horizontal="center" vertical="center" wrapText="1"/>
    </xf>
    <xf numFmtId="0" fontId="0" fillId="0" borderId="72" xfId="0" applyFont="1" applyBorder="1" applyAlignment="1">
      <alignment horizontal="center" vertical="center" wrapText="1"/>
    </xf>
    <xf numFmtId="0" fontId="0" fillId="0" borderId="64" xfId="0" applyBorder="1" applyAlignment="1">
      <alignment horizontal="center" vertical="center" wrapText="1"/>
    </xf>
    <xf numFmtId="0" fontId="0" fillId="10" borderId="64" xfId="0" applyFont="1" applyFill="1" applyBorder="1" applyAlignment="1">
      <alignment horizontal="center" vertical="center" wrapText="1"/>
    </xf>
    <xf numFmtId="0" fontId="0" fillId="10" borderId="84"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72" xfId="0" applyBorder="1" applyAlignment="1">
      <alignment horizontal="center" vertical="center" wrapText="1"/>
    </xf>
    <xf numFmtId="0" fontId="0" fillId="0" borderId="84" xfId="0" applyBorder="1" applyAlignment="1">
      <alignment horizontal="center" vertical="center" wrapText="1"/>
    </xf>
    <xf numFmtId="0" fontId="0" fillId="10" borderId="62" xfId="0" applyFill="1" applyBorder="1" applyAlignment="1">
      <alignment horizontal="center" vertical="center" wrapText="1"/>
    </xf>
    <xf numFmtId="0" fontId="0" fillId="10" borderId="63" xfId="0" applyFill="1" applyBorder="1" applyAlignment="1">
      <alignment horizontal="center" vertical="center" wrapText="1"/>
    </xf>
    <xf numFmtId="0" fontId="0" fillId="10" borderId="66" xfId="0" applyFill="1" applyBorder="1" applyAlignment="1">
      <alignment horizontal="center" vertical="center" wrapText="1"/>
    </xf>
    <xf numFmtId="0" fontId="7" fillId="3" borderId="0" xfId="3" applyFill="1" applyBorder="1" applyAlignment="1">
      <alignment horizontal="left" vertical="center" wrapText="1"/>
    </xf>
    <xf numFmtId="0" fontId="8" fillId="3" borderId="0" xfId="0" applyFont="1" applyFill="1" applyAlignment="1">
      <alignment vertical="center"/>
    </xf>
    <xf numFmtId="0" fontId="7" fillId="16" borderId="26" xfId="3" applyBorder="1" applyAlignment="1">
      <alignment horizontal="left" vertical="center" wrapText="1"/>
    </xf>
    <xf numFmtId="0" fontId="7" fillId="16" borderId="2" xfId="3" applyBorder="1" applyAlignment="1">
      <alignment horizontal="left" vertical="center" wrapText="1"/>
    </xf>
    <xf numFmtId="0" fontId="13" fillId="3" borderId="0" xfId="0" applyFont="1" applyFill="1" applyAlignment="1">
      <alignment vertical="center"/>
    </xf>
    <xf numFmtId="0" fontId="0" fillId="4" borderId="21" xfId="0" applyFill="1" applyBorder="1" applyAlignment="1">
      <alignment vertical="center"/>
    </xf>
    <xf numFmtId="0" fontId="0" fillId="4" borderId="21" xfId="0" applyFill="1" applyBorder="1" applyAlignment="1">
      <alignment vertical="center" wrapText="1"/>
    </xf>
    <xf numFmtId="0" fontId="0" fillId="3" borderId="21" xfId="0" applyFill="1" applyBorder="1" applyAlignment="1">
      <alignment vertical="center"/>
    </xf>
    <xf numFmtId="0" fontId="0" fillId="0" borderId="106" xfId="0" applyBorder="1" applyAlignment="1">
      <alignment horizontal="center" vertical="center"/>
    </xf>
    <xf numFmtId="0" fontId="49" fillId="8" borderId="115" xfId="2" applyBorder="1" applyAlignment="1">
      <alignment horizontal="center" vertical="center"/>
    </xf>
    <xf numFmtId="0" fontId="0" fillId="0" borderId="2" xfId="0" applyFont="1" applyBorder="1" applyAlignment="1">
      <alignment vertical="center"/>
    </xf>
    <xf numFmtId="0" fontId="0" fillId="4" borderId="0" xfId="0" applyFill="1" applyAlignment="1">
      <alignment vertical="center"/>
    </xf>
    <xf numFmtId="0" fontId="0" fillId="2" borderId="22" xfId="0" applyFill="1" applyBorder="1" applyAlignment="1">
      <alignment vertical="center" wrapText="1"/>
    </xf>
    <xf numFmtId="0" fontId="0" fillId="3" borderId="25" xfId="0" applyFill="1" applyBorder="1" applyAlignment="1">
      <alignment vertical="center"/>
    </xf>
    <xf numFmtId="0" fontId="5" fillId="3" borderId="0" xfId="0" applyFont="1" applyFill="1" applyAlignment="1">
      <alignment vertical="center"/>
    </xf>
    <xf numFmtId="0" fontId="0" fillId="3" borderId="80" xfId="0" applyFill="1" applyBorder="1" applyAlignment="1">
      <alignment vertical="center" wrapText="1"/>
    </xf>
    <xf numFmtId="0" fontId="0" fillId="3" borderId="2" xfId="0" applyFont="1" applyFill="1" applyBorder="1" applyAlignment="1">
      <alignment horizontal="left" vertical="center"/>
    </xf>
    <xf numFmtId="2" fontId="16" fillId="3" borderId="2" xfId="4" applyNumberFormat="1" applyFont="1" applyFill="1" applyBorder="1" applyAlignment="1">
      <alignment vertical="center"/>
    </xf>
    <xf numFmtId="0" fontId="0" fillId="3" borderId="0" xfId="0" quotePrefix="1" applyFill="1" applyAlignment="1">
      <alignment horizontal="center" vertical="center"/>
    </xf>
    <xf numFmtId="0" fontId="0" fillId="3" borderId="80" xfId="0" applyFill="1" applyBorder="1" applyAlignment="1">
      <alignment horizontal="left" vertical="center"/>
    </xf>
    <xf numFmtId="0" fontId="0" fillId="3" borderId="20" xfId="0" applyFill="1" applyBorder="1" applyAlignment="1">
      <alignment horizontal="left" vertical="center" wrapText="1"/>
    </xf>
    <xf numFmtId="0" fontId="0" fillId="3" borderId="2" xfId="0" applyFill="1" applyBorder="1" applyAlignment="1">
      <alignment horizontal="left" vertical="center"/>
    </xf>
    <xf numFmtId="0" fontId="0" fillId="3" borderId="0" xfId="0" quotePrefix="1" applyFill="1" applyAlignment="1">
      <alignment horizontal="left" vertical="center"/>
    </xf>
    <xf numFmtId="0" fontId="0" fillId="3" borderId="0" xfId="0" applyFill="1" applyAlignment="1">
      <alignment horizontal="right" vertical="center"/>
    </xf>
    <xf numFmtId="0" fontId="10" fillId="23" borderId="2" xfId="0" applyFont="1" applyFill="1" applyBorder="1" applyAlignment="1">
      <alignment horizontal="left" vertical="center"/>
    </xf>
    <xf numFmtId="2" fontId="11" fillId="23" borderId="2" xfId="6" applyNumberFormat="1" applyFont="1" applyFill="1" applyAlignment="1">
      <alignment vertical="center"/>
    </xf>
    <xf numFmtId="0" fontId="0" fillId="3" borderId="0" xfId="0" applyFill="1" applyAlignment="1">
      <alignment horizontal="left" vertical="center"/>
    </xf>
    <xf numFmtId="0" fontId="1" fillId="22" borderId="22" xfId="4" applyFill="1" applyAlignment="1">
      <alignment horizontal="center" vertical="center"/>
    </xf>
    <xf numFmtId="0" fontId="10" fillId="23" borderId="2" xfId="0" applyFont="1" applyFill="1" applyBorder="1" applyAlignment="1">
      <alignment horizontal="center" vertical="center"/>
    </xf>
    <xf numFmtId="0" fontId="0" fillId="3" borderId="90" xfId="0" applyFont="1" applyFill="1" applyBorder="1" applyAlignment="1">
      <alignment vertical="center" wrapText="1"/>
    </xf>
    <xf numFmtId="0" fontId="0" fillId="3" borderId="0" xfId="0" applyFill="1" applyBorder="1" applyAlignment="1">
      <alignment horizontal="left" vertical="center"/>
    </xf>
    <xf numFmtId="0" fontId="16" fillId="3" borderId="0" xfId="4" applyFont="1" applyFill="1" applyBorder="1" applyAlignment="1">
      <alignment vertical="center"/>
    </xf>
    <xf numFmtId="2" fontId="16" fillId="3" borderId="53" xfId="5" applyNumberFormat="1" applyFill="1" applyBorder="1" applyAlignment="1">
      <alignment vertical="center"/>
    </xf>
    <xf numFmtId="0" fontId="49" fillId="3" borderId="0" xfId="2" applyFont="1" applyFill="1" applyBorder="1" applyAlignment="1">
      <alignment horizontal="left" vertical="center"/>
    </xf>
    <xf numFmtId="0" fontId="49" fillId="3" borderId="0" xfId="2" applyFont="1" applyFill="1" applyBorder="1" applyAlignment="1">
      <alignment horizontal="center" vertical="center"/>
    </xf>
    <xf numFmtId="0" fontId="32" fillId="3" borderId="50" xfId="0" applyFont="1" applyFill="1" applyBorder="1" applyAlignment="1">
      <alignment vertical="center"/>
    </xf>
    <xf numFmtId="0" fontId="46" fillId="3" borderId="29" xfId="2" applyFont="1" applyFill="1" applyBorder="1" applyAlignment="1">
      <alignment vertical="center"/>
    </xf>
    <xf numFmtId="0" fontId="46" fillId="3" borderId="0" xfId="2" applyFont="1" applyFill="1" applyBorder="1" applyAlignment="1">
      <alignment horizontal="center" vertical="center"/>
    </xf>
    <xf numFmtId="0" fontId="1" fillId="3" borderId="0" xfId="0" applyFont="1" applyFill="1" applyBorder="1" applyAlignment="1">
      <alignment vertical="center"/>
    </xf>
    <xf numFmtId="0" fontId="28" fillId="3" borderId="0" xfId="0" applyFont="1" applyFill="1" applyBorder="1" applyAlignment="1">
      <alignment horizontal="center" vertical="center"/>
    </xf>
    <xf numFmtId="0" fontId="27" fillId="3" borderId="0" xfId="0" applyFont="1" applyFill="1" applyBorder="1" applyAlignment="1">
      <alignment horizontal="center" vertical="center"/>
    </xf>
    <xf numFmtId="0" fontId="28" fillId="0" borderId="21" xfId="0" applyFont="1" applyBorder="1" applyAlignment="1">
      <alignment horizontal="center" vertical="center"/>
    </xf>
    <xf numFmtId="0" fontId="27" fillId="0" borderId="21" xfId="0" applyFont="1" applyBorder="1" applyAlignment="1">
      <alignment horizontal="center" vertical="center"/>
    </xf>
    <xf numFmtId="0" fontId="27" fillId="0" borderId="29" xfId="0" applyFont="1" applyBorder="1" applyAlignment="1">
      <alignment horizontal="center" vertical="center"/>
    </xf>
    <xf numFmtId="0" fontId="28" fillId="0" borderId="17" xfId="0" applyFont="1" applyBorder="1" applyAlignment="1">
      <alignment horizontal="center" vertical="center"/>
    </xf>
    <xf numFmtId="0" fontId="27" fillId="0" borderId="17" xfId="0" applyFont="1" applyBorder="1" applyAlignment="1">
      <alignment horizontal="center" vertical="center"/>
    </xf>
    <xf numFmtId="0" fontId="27" fillId="0" borderId="52" xfId="0" applyFont="1" applyBorder="1" applyAlignment="1">
      <alignment horizontal="center" vertical="center"/>
    </xf>
    <xf numFmtId="0" fontId="1" fillId="3" borderId="0" xfId="0" applyFont="1" applyFill="1" applyAlignment="1">
      <alignment vertical="center"/>
    </xf>
    <xf numFmtId="0" fontId="4" fillId="3" borderId="0" xfId="1" applyFill="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vertical="center"/>
    </xf>
    <xf numFmtId="0" fontId="0" fillId="0" borderId="8" xfId="0" applyBorder="1" applyAlignment="1">
      <alignment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78" xfId="0" applyBorder="1" applyAlignment="1">
      <alignment vertical="center" wrapText="1"/>
    </xf>
    <xf numFmtId="0" fontId="0" fillId="0" borderId="53" xfId="0" applyFont="1" applyBorder="1" applyAlignment="1">
      <alignment horizontal="center" vertical="center" wrapText="1"/>
    </xf>
    <xf numFmtId="0" fontId="0" fillId="0" borderId="71" xfId="0" applyFont="1" applyBorder="1" applyAlignment="1">
      <alignment horizontal="center" vertical="center" wrapText="1"/>
    </xf>
    <xf numFmtId="0" fontId="0" fillId="0" borderId="66" xfId="0" applyBorder="1" applyAlignment="1">
      <alignment vertical="center" wrapText="1"/>
    </xf>
    <xf numFmtId="0" fontId="0" fillId="0" borderId="64" xfId="0" applyFont="1" applyBorder="1" applyAlignment="1">
      <alignment horizontal="center" vertical="center" wrapText="1"/>
    </xf>
    <xf numFmtId="0" fontId="0" fillId="0" borderId="84" xfId="0" applyFont="1" applyBorder="1" applyAlignment="1">
      <alignment horizontal="center" vertical="center" wrapText="1"/>
    </xf>
    <xf numFmtId="0" fontId="12" fillId="0" borderId="22" xfId="0" applyFont="1" applyBorder="1" applyAlignment="1">
      <alignment vertical="center"/>
    </xf>
    <xf numFmtId="0" fontId="12" fillId="0" borderId="27"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8" xfId="0" applyFont="1" applyBorder="1" applyAlignment="1">
      <alignment horizontal="center" vertical="center" wrapText="1"/>
    </xf>
    <xf numFmtId="0" fontId="0" fillId="0" borderId="19" xfId="0" applyBorder="1" applyAlignment="1">
      <alignment vertical="center" wrapText="1"/>
    </xf>
    <xf numFmtId="0" fontId="3" fillId="0" borderId="8" xfId="0" applyFont="1" applyBorder="1" applyAlignment="1">
      <alignment vertical="center" wrapText="1"/>
    </xf>
    <xf numFmtId="0" fontId="3" fillId="0" borderId="78" xfId="0" applyFont="1" applyBorder="1" applyAlignment="1">
      <alignment vertical="center" wrapText="1"/>
    </xf>
    <xf numFmtId="0" fontId="0" fillId="0" borderId="79" xfId="0" applyBorder="1" applyAlignment="1">
      <alignment vertical="center" wrapText="1"/>
    </xf>
    <xf numFmtId="0" fontId="3" fillId="0" borderId="66" xfId="0" applyFont="1" applyBorder="1" applyAlignment="1">
      <alignment vertical="center" wrapText="1"/>
    </xf>
    <xf numFmtId="0" fontId="3" fillId="0" borderId="71" xfId="0" applyFont="1" applyBorder="1" applyAlignment="1">
      <alignment vertical="center" wrapText="1"/>
    </xf>
    <xf numFmtId="0" fontId="47" fillId="3" borderId="2" xfId="1" applyFont="1" applyFill="1" applyBorder="1" applyAlignment="1">
      <alignment vertical="center" wrapText="1"/>
    </xf>
    <xf numFmtId="0" fontId="11" fillId="12" borderId="20" xfId="6" applyBorder="1" applyAlignment="1">
      <alignment vertical="center" wrapText="1"/>
    </xf>
    <xf numFmtId="0" fontId="11" fillId="12" borderId="5" xfId="6" applyBorder="1" applyAlignment="1">
      <alignment vertical="center" wrapText="1"/>
    </xf>
    <xf numFmtId="0" fontId="11" fillId="12" borderId="20" xfId="6" applyBorder="1" applyAlignment="1">
      <alignment vertical="center"/>
    </xf>
    <xf numFmtId="0" fontId="41" fillId="12" borderId="2" xfId="6" applyFont="1" applyAlignment="1">
      <alignment vertical="center" wrapText="1"/>
    </xf>
    <xf numFmtId="0" fontId="34" fillId="3" borderId="0" xfId="0" applyFont="1" applyFill="1" applyAlignment="1">
      <alignment vertical="center"/>
    </xf>
    <xf numFmtId="0" fontId="36" fillId="3" borderId="0" xfId="0" applyFont="1" applyFill="1" applyAlignment="1">
      <alignment vertical="center" wrapText="1"/>
    </xf>
    <xf numFmtId="0" fontId="25" fillId="3" borderId="0" xfId="0" applyFont="1" applyFill="1" applyAlignment="1">
      <alignment vertical="center"/>
    </xf>
    <xf numFmtId="0" fontId="37" fillId="3" borderId="0" xfId="0" applyFont="1" applyFill="1" applyAlignment="1">
      <alignment vertical="center"/>
    </xf>
    <xf numFmtId="0" fontId="41" fillId="12" borderId="5" xfId="6" applyFont="1" applyBorder="1" applyAlignment="1">
      <alignment vertical="center" wrapText="1"/>
    </xf>
    <xf numFmtId="0" fontId="4" fillId="3" borderId="0" xfId="1" applyFill="1" applyAlignment="1">
      <alignment vertical="center" wrapText="1"/>
    </xf>
    <xf numFmtId="0" fontId="42" fillId="3" borderId="0" xfId="0" applyFont="1" applyFill="1" applyAlignment="1">
      <alignment vertical="center"/>
    </xf>
    <xf numFmtId="0" fontId="0" fillId="3" borderId="17" xfId="0" applyFill="1" applyBorder="1" applyAlignment="1">
      <alignment vertical="center"/>
    </xf>
    <xf numFmtId="0" fontId="11" fillId="12" borderId="20" xfId="0" applyFont="1" applyFill="1" applyBorder="1" applyAlignment="1">
      <alignment vertical="center"/>
    </xf>
    <xf numFmtId="0" fontId="11" fillId="12" borderId="5" xfId="0" applyFont="1" applyFill="1" applyBorder="1" applyAlignment="1">
      <alignment vertical="center"/>
    </xf>
    <xf numFmtId="0" fontId="26" fillId="3" borderId="0" xfId="2" applyFont="1" applyFill="1" applyBorder="1" applyAlignment="1">
      <alignment vertical="center"/>
    </xf>
    <xf numFmtId="0" fontId="26" fillId="3" borderId="0" xfId="2" applyFont="1" applyFill="1" applyBorder="1" applyAlignment="1">
      <alignment vertical="center" wrapText="1"/>
    </xf>
    <xf numFmtId="0" fontId="4" fillId="3" borderId="0" xfId="1" applyFont="1" applyFill="1" applyAlignment="1">
      <alignment vertical="center"/>
    </xf>
    <xf numFmtId="0" fontId="14" fillId="3" borderId="51" xfId="0" applyFont="1" applyFill="1" applyBorder="1" applyAlignment="1">
      <alignment vertical="center"/>
    </xf>
    <xf numFmtId="0" fontId="12" fillId="3" borderId="0" xfId="0" applyFont="1" applyFill="1" applyAlignment="1">
      <alignment horizontal="center" vertical="center"/>
    </xf>
    <xf numFmtId="0" fontId="1" fillId="2" borderId="28" xfId="0" applyFont="1" applyFill="1" applyBorder="1" applyAlignment="1">
      <alignment horizontal="center" vertical="center" wrapText="1"/>
    </xf>
    <xf numFmtId="0" fontId="28" fillId="3" borderId="0" xfId="0" applyFont="1" applyFill="1" applyBorder="1" applyAlignment="1">
      <alignment horizontal="left" vertical="center"/>
    </xf>
    <xf numFmtId="0" fontId="27" fillId="3" borderId="0" xfId="1" applyFont="1" applyFill="1" applyBorder="1" applyAlignment="1">
      <alignment horizontal="center" vertical="center" wrapText="1"/>
    </xf>
    <xf numFmtId="0" fontId="29" fillId="3" borderId="0" xfId="0" applyFont="1" applyFill="1" applyBorder="1" applyAlignment="1">
      <alignment horizontal="center" vertical="center" wrapText="1"/>
    </xf>
    <xf numFmtId="0" fontId="30" fillId="3" borderId="0" xfId="1" applyFont="1" applyFill="1" applyBorder="1" applyAlignment="1">
      <alignment horizontal="center" vertical="center" wrapText="1"/>
    </xf>
    <xf numFmtId="0" fontId="31" fillId="3" borderId="0" xfId="1" applyFont="1" applyFill="1" applyBorder="1" applyAlignment="1">
      <alignment horizontal="center" vertical="center" wrapText="1"/>
    </xf>
    <xf numFmtId="0" fontId="54" fillId="2" borderId="21" xfId="0" applyFont="1" applyFill="1" applyBorder="1" applyAlignment="1">
      <alignment horizontal="left" vertical="center"/>
    </xf>
    <xf numFmtId="0" fontId="45" fillId="2" borderId="24" xfId="0" applyFont="1" applyFill="1" applyBorder="1" applyAlignment="1">
      <alignment vertical="center"/>
    </xf>
    <xf numFmtId="0" fontId="45" fillId="2" borderId="0" xfId="0" applyFont="1" applyFill="1" applyBorder="1" applyAlignment="1">
      <alignment vertical="center"/>
    </xf>
    <xf numFmtId="0" fontId="45" fillId="2" borderId="25" xfId="0" applyFont="1" applyFill="1" applyBorder="1" applyAlignment="1">
      <alignment vertical="center"/>
    </xf>
    <xf numFmtId="0" fontId="52" fillId="2" borderId="80" xfId="1" applyFont="1" applyFill="1" applyBorder="1" applyAlignment="1">
      <alignment vertical="center"/>
    </xf>
    <xf numFmtId="0" fontId="45" fillId="2" borderId="17" xfId="0" applyFont="1" applyFill="1" applyBorder="1" applyAlignment="1">
      <alignment vertical="center"/>
    </xf>
    <xf numFmtId="0" fontId="52" fillId="2" borderId="17" xfId="1" applyFont="1" applyFill="1" applyBorder="1" applyAlignment="1">
      <alignment vertical="center"/>
    </xf>
    <xf numFmtId="0" fontId="52" fillId="2" borderId="52" xfId="1" applyFont="1" applyFill="1" applyBorder="1" applyAlignment="1">
      <alignment vertical="center"/>
    </xf>
    <xf numFmtId="0" fontId="15" fillId="3" borderId="0" xfId="0" applyFont="1" applyFill="1" applyAlignment="1">
      <alignment vertical="center"/>
    </xf>
    <xf numFmtId="0" fontId="38" fillId="3" borderId="0" xfId="0" applyFont="1" applyFill="1" applyAlignment="1">
      <alignment horizontal="left" vertical="center" wrapText="1"/>
    </xf>
    <xf numFmtId="0" fontId="67" fillId="3" borderId="0" xfId="0" applyFont="1" applyFill="1" applyBorder="1" applyAlignment="1">
      <alignment horizontal="center" vertical="center" wrapText="1"/>
    </xf>
    <xf numFmtId="0" fontId="67" fillId="3" borderId="0" xfId="0" applyFont="1" applyFill="1" applyAlignment="1">
      <alignment horizontal="center" vertical="center" wrapText="1"/>
    </xf>
    <xf numFmtId="0" fontId="23" fillId="21" borderId="111" xfId="7" applyFont="1" applyFill="1" applyBorder="1" applyAlignment="1">
      <alignment horizontal="center" vertical="center"/>
    </xf>
    <xf numFmtId="0" fontId="23" fillId="13" borderId="20" xfId="7" applyFont="1" applyFill="1" applyBorder="1" applyAlignment="1">
      <alignment horizontal="center" vertical="center"/>
    </xf>
    <xf numFmtId="0" fontId="23" fillId="5" borderId="20" xfId="7" applyFill="1" applyBorder="1" applyAlignment="1">
      <alignment horizontal="center" vertical="center"/>
    </xf>
    <xf numFmtId="0" fontId="23" fillId="7" borderId="20" xfId="7" applyFill="1" applyBorder="1" applyAlignment="1">
      <alignment horizontal="center" vertical="center"/>
    </xf>
    <xf numFmtId="0" fontId="23" fillId="11" borderId="20" xfId="7" applyFill="1" applyBorder="1" applyAlignment="1">
      <alignment horizontal="center" vertical="center"/>
    </xf>
    <xf numFmtId="0" fontId="23" fillId="6" borderId="20" xfId="7" applyFill="1" applyBorder="1" applyAlignment="1">
      <alignment horizontal="center" vertical="center"/>
    </xf>
    <xf numFmtId="0" fontId="23" fillId="18" borderId="20" xfId="7" applyFill="1" applyBorder="1" applyAlignment="1">
      <alignment horizontal="center" vertical="center"/>
    </xf>
    <xf numFmtId="0" fontId="23" fillId="19" borderId="20" xfId="7" applyFill="1" applyBorder="1" applyAlignment="1">
      <alignment horizontal="center" vertical="center"/>
    </xf>
    <xf numFmtId="0" fontId="23" fillId="21" borderId="112" xfId="7" applyFont="1" applyFill="1" applyBorder="1" applyAlignment="1">
      <alignment horizontal="center" vertical="center"/>
    </xf>
    <xf numFmtId="0" fontId="0" fillId="4" borderId="0" xfId="0" applyFill="1" applyBorder="1" applyAlignment="1">
      <alignment vertical="center"/>
    </xf>
    <xf numFmtId="0" fontId="0" fillId="0" borderId="114" xfId="0" applyBorder="1" applyAlignment="1">
      <alignment horizontal="center" vertical="center"/>
    </xf>
    <xf numFmtId="0" fontId="6" fillId="0" borderId="2" xfId="0" applyFont="1" applyBorder="1" applyAlignment="1">
      <alignment vertical="center"/>
    </xf>
    <xf numFmtId="0" fontId="1" fillId="15" borderId="134" xfId="4" applyBorder="1" applyAlignment="1">
      <alignment horizontal="center" vertical="center"/>
    </xf>
    <xf numFmtId="0" fontId="0" fillId="0" borderId="117" xfId="0" applyBorder="1" applyAlignment="1">
      <alignment vertical="center" wrapText="1"/>
    </xf>
    <xf numFmtId="0" fontId="51" fillId="3" borderId="0" xfId="0" applyFont="1" applyFill="1" applyAlignment="1">
      <alignment vertical="center" wrapText="1"/>
    </xf>
    <xf numFmtId="0" fontId="1" fillId="15" borderId="2" xfId="4" applyBorder="1" applyAlignment="1">
      <alignment horizontal="center" vertical="center" wrapText="1"/>
    </xf>
    <xf numFmtId="0" fontId="0" fillId="0" borderId="0" xfId="0" applyAlignment="1">
      <alignment horizontal="center" vertical="center" wrapText="1"/>
    </xf>
    <xf numFmtId="0" fontId="11" fillId="12" borderId="20" xfId="6" applyBorder="1" applyAlignment="1">
      <alignment horizontal="center" vertical="center" wrapText="1"/>
    </xf>
    <xf numFmtId="0" fontId="49" fillId="8" borderId="20" xfId="2" applyBorder="1" applyAlignment="1">
      <alignment horizontal="center" vertical="center" wrapText="1"/>
    </xf>
    <xf numFmtId="0" fontId="23" fillId="3" borderId="0" xfId="7" applyFont="1" applyFill="1" applyBorder="1" applyAlignment="1">
      <alignment horizontal="center" vertical="center"/>
    </xf>
    <xf numFmtId="0" fontId="0" fillId="3" borderId="103" xfId="0" applyFill="1" applyBorder="1" applyAlignment="1">
      <alignment vertical="center"/>
    </xf>
    <xf numFmtId="0" fontId="0" fillId="3" borderId="104" xfId="0" applyFill="1" applyBorder="1" applyAlignment="1">
      <alignment vertical="center"/>
    </xf>
    <xf numFmtId="0" fontId="0" fillId="3" borderId="105" xfId="0" applyFill="1" applyBorder="1" applyAlignment="1">
      <alignment vertical="center"/>
    </xf>
    <xf numFmtId="0" fontId="0" fillId="3" borderId="106" xfId="0" applyFill="1" applyBorder="1" applyAlignment="1">
      <alignment vertical="center"/>
    </xf>
    <xf numFmtId="0" fontId="0" fillId="3" borderId="107" xfId="0" applyFill="1" applyBorder="1" applyAlignment="1">
      <alignment vertical="center"/>
    </xf>
    <xf numFmtId="0" fontId="0" fillId="3" borderId="0" xfId="0" applyFill="1" applyBorder="1" applyAlignment="1">
      <alignment horizontal="right" vertical="center"/>
    </xf>
    <xf numFmtId="0" fontId="1" fillId="3" borderId="0" xfId="0" applyFont="1" applyFill="1" applyBorder="1" applyAlignment="1">
      <alignment horizontal="left" vertical="center"/>
    </xf>
    <xf numFmtId="17" fontId="1" fillId="3" borderId="0" xfId="0" quotePrefix="1" applyNumberFormat="1" applyFont="1" applyFill="1" applyBorder="1" applyAlignment="1">
      <alignment horizontal="left" vertical="center"/>
    </xf>
    <xf numFmtId="0" fontId="0" fillId="8" borderId="0" xfId="0" applyFill="1" applyBorder="1" applyAlignment="1">
      <alignment vertical="center"/>
    </xf>
    <xf numFmtId="0" fontId="62" fillId="3" borderId="0" xfId="0" applyFont="1" applyFill="1" applyBorder="1" applyAlignment="1">
      <alignment vertical="center" wrapText="1"/>
    </xf>
    <xf numFmtId="0" fontId="0" fillId="3" borderId="108" xfId="0" applyFill="1" applyBorder="1" applyAlignment="1">
      <alignment vertical="center"/>
    </xf>
    <xf numFmtId="0" fontId="0" fillId="3" borderId="109" xfId="0" applyFill="1" applyBorder="1" applyAlignment="1">
      <alignment vertical="center"/>
    </xf>
    <xf numFmtId="0" fontId="0" fillId="3" borderId="110" xfId="0" applyFill="1" applyBorder="1" applyAlignment="1">
      <alignment vertical="center"/>
    </xf>
    <xf numFmtId="0" fontId="1" fillId="0" borderId="34" xfId="0" applyFont="1" applyFill="1" applyBorder="1" applyAlignment="1">
      <alignment horizontal="center" vertical="center" wrapText="1"/>
    </xf>
    <xf numFmtId="0" fontId="8" fillId="2" borderId="30" xfId="0" applyFont="1" applyFill="1" applyBorder="1" applyAlignment="1">
      <alignment vertical="center"/>
    </xf>
    <xf numFmtId="0" fontId="67" fillId="2" borderId="30" xfId="0" applyFont="1" applyFill="1" applyBorder="1" applyAlignment="1">
      <alignment horizontal="left" vertical="center" wrapText="1"/>
    </xf>
    <xf numFmtId="0" fontId="8" fillId="0" borderId="30" xfId="0" applyFont="1" applyFill="1" applyBorder="1" applyAlignment="1">
      <alignment horizontal="left" vertical="center" wrapText="1"/>
    </xf>
    <xf numFmtId="0" fontId="49" fillId="8" borderId="2" xfId="2" applyFont="1" applyBorder="1" applyAlignment="1">
      <alignment vertical="center"/>
    </xf>
    <xf numFmtId="0" fontId="49" fillId="8" borderId="2" xfId="2" applyFont="1" applyFill="1" applyBorder="1" applyAlignment="1">
      <alignment vertical="center"/>
    </xf>
    <xf numFmtId="0" fontId="49" fillId="8" borderId="2" xfId="2" applyFill="1" applyBorder="1" applyAlignment="1">
      <alignment vertical="center"/>
    </xf>
    <xf numFmtId="0" fontId="1" fillId="3" borderId="49" xfId="0" applyFont="1" applyFill="1" applyBorder="1" applyAlignment="1">
      <alignment vertical="center"/>
    </xf>
    <xf numFmtId="0" fontId="1" fillId="3" borderId="50" xfId="0" applyFont="1" applyFill="1" applyBorder="1" applyAlignment="1">
      <alignment vertical="center"/>
    </xf>
    <xf numFmtId="0" fontId="49" fillId="8" borderId="17" xfId="2" applyFont="1" applyFill="1" applyBorder="1" applyAlignment="1">
      <alignment vertical="center"/>
    </xf>
    <xf numFmtId="0" fontId="49" fillId="8" borderId="52" xfId="2" applyFont="1" applyFill="1" applyBorder="1" applyAlignment="1">
      <alignment vertical="center"/>
    </xf>
    <xf numFmtId="0" fontId="49" fillId="8" borderId="26" xfId="2" applyFont="1" applyBorder="1" applyAlignment="1">
      <alignment vertical="center"/>
    </xf>
    <xf numFmtId="0" fontId="49" fillId="8" borderId="37" xfId="2" applyFont="1" applyBorder="1" applyAlignment="1">
      <alignment vertical="center"/>
    </xf>
    <xf numFmtId="49" fontId="65" fillId="8" borderId="0" xfId="0" quotePrefix="1" applyNumberFormat="1" applyFont="1" applyFill="1" applyBorder="1" applyAlignment="1">
      <alignment horizontal="center" vertical="top"/>
    </xf>
    <xf numFmtId="49" fontId="65" fillId="8" borderId="0" xfId="0" applyNumberFormat="1" applyFont="1" applyFill="1" applyBorder="1" applyAlignment="1">
      <alignment horizontal="center" vertical="top"/>
    </xf>
    <xf numFmtId="49" fontId="64" fillId="8" borderId="0" xfId="0" applyNumberFormat="1" applyFont="1" applyFill="1" applyBorder="1" applyAlignment="1">
      <alignment vertical="top"/>
    </xf>
    <xf numFmtId="49" fontId="65" fillId="8" borderId="0" xfId="0" applyNumberFormat="1" applyFont="1" applyFill="1" applyBorder="1" applyAlignment="1">
      <alignment vertical="top"/>
    </xf>
    <xf numFmtId="0" fontId="41" fillId="12" borderId="5" xfId="0" applyFont="1" applyFill="1" applyBorder="1" applyAlignment="1">
      <alignment vertical="center" wrapText="1"/>
    </xf>
    <xf numFmtId="0" fontId="0" fillId="0" borderId="2" xfId="0" applyBorder="1" applyAlignment="1">
      <alignment horizontal="center" vertical="center" wrapText="1"/>
    </xf>
    <xf numFmtId="0" fontId="0" fillId="0" borderId="2" xfId="0" applyFont="1" applyBorder="1" applyAlignment="1">
      <alignment horizontal="center" vertical="center" wrapText="1"/>
    </xf>
    <xf numFmtId="0" fontId="0" fillId="0" borderId="63" xfId="0" applyBorder="1" applyAlignment="1">
      <alignment horizontal="center" vertical="center" wrapText="1"/>
    </xf>
    <xf numFmtId="0" fontId="0" fillId="0" borderId="63" xfId="0" applyFont="1" applyBorder="1" applyAlignment="1">
      <alignment horizontal="center" vertical="center" wrapText="1"/>
    </xf>
    <xf numFmtId="0" fontId="7" fillId="4" borderId="21" xfId="3" applyFill="1" applyBorder="1" applyAlignment="1">
      <alignment horizontal="left" vertical="center" wrapText="1"/>
    </xf>
    <xf numFmtId="0" fontId="48" fillId="3" borderId="0" xfId="3" applyFont="1" applyFill="1" applyBorder="1" applyAlignment="1">
      <alignment vertical="top" wrapText="1"/>
    </xf>
    <xf numFmtId="0" fontId="0" fillId="3" borderId="0" xfId="0" applyFont="1" applyFill="1" applyAlignment="1">
      <alignment vertical="top"/>
    </xf>
    <xf numFmtId="0" fontId="0" fillId="3" borderId="0" xfId="0" applyFill="1" applyAlignment="1">
      <alignment vertical="top"/>
    </xf>
    <xf numFmtId="0" fontId="0" fillId="3" borderId="24" xfId="0" applyFont="1" applyFill="1" applyBorder="1" applyAlignment="1">
      <alignment vertical="top" wrapText="1"/>
    </xf>
    <xf numFmtId="0" fontId="0" fillId="3" borderId="0" xfId="0" applyFont="1" applyFill="1" applyBorder="1" applyAlignment="1">
      <alignment vertical="top" wrapText="1"/>
    </xf>
    <xf numFmtId="0" fontId="7" fillId="3" borderId="0" xfId="0" applyFont="1" applyFill="1" applyAlignment="1">
      <alignment vertical="top" wrapText="1"/>
    </xf>
    <xf numFmtId="0" fontId="5" fillId="3" borderId="0" xfId="0" applyFont="1" applyFill="1" applyBorder="1" applyAlignment="1">
      <alignment vertical="top"/>
    </xf>
    <xf numFmtId="0" fontId="40" fillId="3" borderId="0" xfId="0" applyFont="1" applyFill="1" applyAlignment="1">
      <alignment vertical="top"/>
    </xf>
    <xf numFmtId="0" fontId="35" fillId="3" borderId="0" xfId="0" applyFont="1" applyFill="1" applyAlignment="1">
      <alignment vertical="top"/>
    </xf>
    <xf numFmtId="0" fontId="0" fillId="3" borderId="0" xfId="0" applyFill="1" applyAlignment="1">
      <alignment horizontal="center" vertical="top"/>
    </xf>
    <xf numFmtId="0" fontId="0" fillId="3" borderId="0" xfId="0" applyFill="1" applyAlignment="1">
      <alignment horizontal="center" vertical="top" wrapText="1"/>
    </xf>
    <xf numFmtId="0" fontId="16" fillId="3" borderId="0" xfId="0" applyFont="1" applyFill="1" applyBorder="1" applyAlignment="1">
      <alignment vertical="top"/>
    </xf>
    <xf numFmtId="0" fontId="16" fillId="3" borderId="0" xfId="0" applyFont="1" applyFill="1" applyAlignment="1">
      <alignment horizontal="center" vertical="top"/>
    </xf>
    <xf numFmtId="0" fontId="16" fillId="3" borderId="0" xfId="0" applyFont="1" applyFill="1" applyAlignment="1">
      <alignment horizontal="center" vertical="top" wrapText="1"/>
    </xf>
    <xf numFmtId="0" fontId="45" fillId="0" borderId="79" xfId="1" applyFont="1" applyFill="1" applyBorder="1" applyAlignment="1">
      <alignment horizontal="center" vertical="center" wrapText="1"/>
    </xf>
    <xf numFmtId="0" fontId="79" fillId="3" borderId="0" xfId="0" applyFont="1" applyFill="1" applyAlignment="1">
      <alignment vertical="center"/>
    </xf>
    <xf numFmtId="0" fontId="79" fillId="3" borderId="0" xfId="0" applyFont="1" applyFill="1" applyAlignment="1">
      <alignment vertical="top"/>
    </xf>
    <xf numFmtId="164" fontId="16" fillId="3" borderId="90" xfId="4" applyNumberFormat="1" applyFont="1" applyFill="1" applyBorder="1" applyAlignment="1">
      <alignment vertical="center"/>
    </xf>
    <xf numFmtId="164" fontId="16" fillId="3" borderId="53" xfId="5" applyNumberFormat="1" applyFill="1" applyBorder="1" applyAlignment="1">
      <alignment vertical="center"/>
    </xf>
    <xf numFmtId="164" fontId="16" fillId="3" borderId="2" xfId="5" applyNumberFormat="1" applyFill="1" applyAlignment="1">
      <alignment vertical="center"/>
    </xf>
    <xf numFmtId="0" fontId="80" fillId="3" borderId="0" xfId="0" applyFont="1" applyFill="1" applyAlignment="1">
      <alignment vertical="center"/>
    </xf>
    <xf numFmtId="0" fontId="23" fillId="14" borderId="2" xfId="7" applyFont="1" applyFill="1">
      <alignment horizontal="center" vertical="center"/>
    </xf>
    <xf numFmtId="164" fontId="16" fillId="3" borderId="2" xfId="4" applyNumberFormat="1" applyFont="1" applyFill="1" applyBorder="1" applyAlignment="1">
      <alignment vertical="center"/>
    </xf>
    <xf numFmtId="165" fontId="16" fillId="3" borderId="2" xfId="5" applyNumberFormat="1" applyFill="1" applyAlignment="1">
      <alignment vertical="center"/>
    </xf>
    <xf numFmtId="2" fontId="16" fillId="3" borderId="2" xfId="5" applyNumberFormat="1" applyFill="1" applyBorder="1" applyAlignment="1">
      <alignment vertical="center"/>
    </xf>
    <xf numFmtId="0" fontId="5" fillId="3" borderId="0" xfId="0" applyFont="1" applyFill="1" applyAlignment="1">
      <alignment vertical="top"/>
    </xf>
    <xf numFmtId="0" fontId="81" fillId="3" borderId="0" xfId="0" applyFont="1" applyFill="1" applyAlignment="1">
      <alignment vertical="center"/>
    </xf>
    <xf numFmtId="0" fontId="32" fillId="3" borderId="0" xfId="0" applyFont="1" applyFill="1" applyAlignment="1">
      <alignment vertical="top"/>
    </xf>
    <xf numFmtId="0" fontId="11" fillId="23" borderId="20" xfId="6" applyFill="1" applyBorder="1" applyAlignment="1">
      <alignment vertical="center" wrapText="1"/>
    </xf>
    <xf numFmtId="164" fontId="11" fillId="23" borderId="2" xfId="6" applyNumberFormat="1" applyFill="1" applyBorder="1" applyAlignment="1">
      <alignment vertical="center" wrapText="1"/>
    </xf>
    <xf numFmtId="0" fontId="0" fillId="3" borderId="20" xfId="0" applyFont="1" applyFill="1" applyBorder="1" applyAlignment="1">
      <alignment horizontal="left" vertical="center"/>
    </xf>
    <xf numFmtId="0" fontId="32" fillId="3" borderId="2" xfId="0" applyFont="1" applyFill="1" applyBorder="1" applyAlignment="1">
      <alignment horizontal="left" vertical="center" wrapText="1"/>
    </xf>
    <xf numFmtId="0" fontId="32" fillId="2" borderId="22" xfId="0" applyFont="1" applyFill="1" applyBorder="1" applyAlignment="1">
      <alignment vertical="center" wrapText="1"/>
    </xf>
    <xf numFmtId="164" fontId="11" fillId="23" borderId="2" xfId="6" applyNumberFormat="1" applyFill="1" applyBorder="1" applyAlignment="1">
      <alignment horizontal="center" vertical="center" wrapText="1"/>
    </xf>
    <xf numFmtId="2" fontId="11" fillId="23" borderId="2" xfId="6" applyNumberFormat="1" applyFill="1" applyBorder="1" applyAlignment="1">
      <alignment horizontal="right" vertical="center" wrapText="1"/>
    </xf>
    <xf numFmtId="164" fontId="11" fillId="23" borderId="2" xfId="6" applyNumberFormat="1" applyFill="1" applyBorder="1" applyAlignment="1">
      <alignment horizontal="right" vertical="center" wrapText="1"/>
    </xf>
    <xf numFmtId="0" fontId="11" fillId="23" borderId="2" xfId="6" applyFill="1" applyBorder="1" applyAlignment="1">
      <alignment vertical="center" wrapText="1"/>
    </xf>
    <xf numFmtId="0" fontId="47" fillId="3" borderId="2" xfId="1" applyFont="1" applyFill="1" applyBorder="1" applyAlignment="1">
      <alignment horizontal="center" vertical="center" wrapText="1"/>
    </xf>
    <xf numFmtId="0" fontId="86" fillId="3" borderId="0" xfId="0" applyFont="1" applyFill="1" applyAlignment="1">
      <alignment wrapText="1"/>
    </xf>
    <xf numFmtId="0" fontId="0" fillId="3" borderId="0" xfId="0" applyFont="1" applyFill="1" applyAlignment="1" applyProtection="1">
      <alignment vertical="center"/>
    </xf>
    <xf numFmtId="0" fontId="49" fillId="8" borderId="2" xfId="2" applyFont="1" applyBorder="1" applyAlignment="1" applyProtection="1">
      <alignment vertical="center"/>
    </xf>
    <xf numFmtId="0" fontId="5" fillId="3" borderId="0" xfId="0" applyFont="1" applyFill="1" applyAlignment="1" applyProtection="1">
      <alignment vertical="center" wrapText="1"/>
    </xf>
    <xf numFmtId="0" fontId="52" fillId="3" borderId="0" xfId="0" applyFont="1" applyFill="1" applyBorder="1" applyAlignment="1" applyProtection="1">
      <alignment vertical="center" wrapText="1"/>
    </xf>
    <xf numFmtId="0" fontId="49" fillId="3" borderId="0" xfId="2" applyFont="1" applyFill="1" applyBorder="1" applyAlignment="1" applyProtection="1">
      <alignment vertical="center"/>
    </xf>
    <xf numFmtId="0" fontId="0" fillId="3" borderId="0" xfId="0" applyFill="1" applyAlignment="1" applyProtection="1">
      <alignment vertical="center"/>
    </xf>
    <xf numFmtId="0" fontId="0" fillId="3" borderId="0" xfId="0" applyFill="1" applyAlignment="1" applyProtection="1">
      <alignment vertical="center" wrapText="1"/>
    </xf>
    <xf numFmtId="0" fontId="14" fillId="3" borderId="0" xfId="0" applyFont="1" applyFill="1" applyAlignment="1" applyProtection="1">
      <alignment vertical="center"/>
    </xf>
    <xf numFmtId="0" fontId="11" fillId="3" borderId="0" xfId="0" applyFont="1" applyFill="1" applyAlignment="1" applyProtection="1">
      <alignment vertical="center"/>
    </xf>
    <xf numFmtId="0" fontId="5" fillId="3" borderId="24" xfId="0" applyFont="1" applyFill="1" applyBorder="1" applyAlignment="1" applyProtection="1">
      <alignment vertical="center" wrapText="1"/>
    </xf>
    <xf numFmtId="0" fontId="11" fillId="12" borderId="7" xfId="6" applyBorder="1" applyAlignment="1" applyProtection="1">
      <alignment vertical="center" wrapText="1"/>
    </xf>
    <xf numFmtId="0" fontId="11" fillId="3" borderId="0" xfId="0" applyFont="1" applyFill="1" applyBorder="1" applyAlignment="1" applyProtection="1">
      <alignment vertical="center"/>
    </xf>
    <xf numFmtId="0" fontId="11" fillId="3" borderId="0" xfId="0" applyFont="1" applyFill="1" applyBorder="1" applyAlignment="1" applyProtection="1">
      <alignment vertical="center" wrapText="1"/>
    </xf>
    <xf numFmtId="0" fontId="0" fillId="3" borderId="0" xfId="0" applyFill="1" applyBorder="1" applyAlignment="1" applyProtection="1">
      <alignment vertical="center"/>
    </xf>
    <xf numFmtId="0" fontId="10" fillId="3" borderId="0" xfId="0" applyFont="1" applyFill="1" applyAlignment="1" applyProtection="1">
      <alignment vertical="center"/>
    </xf>
    <xf numFmtId="0" fontId="11" fillId="12" borderId="7" xfId="6" applyBorder="1" applyAlignment="1" applyProtection="1">
      <alignment horizontal="left" vertical="center" wrapText="1"/>
    </xf>
    <xf numFmtId="0" fontId="24" fillId="3" borderId="0" xfId="0" applyFont="1" applyFill="1" applyAlignment="1" applyProtection="1">
      <alignment vertical="center"/>
    </xf>
    <xf numFmtId="0" fontId="12" fillId="3" borderId="0" xfId="0" applyFont="1" applyFill="1" applyBorder="1" applyAlignment="1" applyProtection="1">
      <alignment vertical="center"/>
    </xf>
    <xf numFmtId="0" fontId="44" fillId="3" borderId="0" xfId="0" applyFont="1" applyFill="1" applyAlignment="1" applyProtection="1">
      <alignment vertical="center" wrapText="1"/>
    </xf>
    <xf numFmtId="0" fontId="8" fillId="3" borderId="0" xfId="0" applyFont="1" applyFill="1" applyAlignment="1" applyProtection="1">
      <alignment vertical="center" wrapText="1"/>
    </xf>
    <xf numFmtId="0" fontId="49" fillId="8" borderId="2" xfId="1" applyFont="1" applyFill="1" applyBorder="1" applyAlignment="1" applyProtection="1">
      <alignment vertical="center"/>
    </xf>
    <xf numFmtId="0" fontId="1" fillId="15" borderId="128" xfId="4" applyBorder="1" applyAlignment="1" applyProtection="1">
      <alignment horizontal="center" vertical="center"/>
    </xf>
    <xf numFmtId="0" fontId="0" fillId="0" borderId="129" xfId="0" applyBorder="1" applyAlignment="1" applyProtection="1">
      <alignment horizontal="center" vertical="center"/>
    </xf>
    <xf numFmtId="0" fontId="48" fillId="16" borderId="129" xfId="3" applyFont="1" applyBorder="1" applyAlignment="1" applyProtection="1">
      <alignment horizontal="center" vertical="center" wrapText="1"/>
    </xf>
    <xf numFmtId="0" fontId="49" fillId="8" borderId="130" xfId="2" applyBorder="1" applyAlignment="1" applyProtection="1">
      <alignment horizontal="center" vertical="center"/>
    </xf>
    <xf numFmtId="0" fontId="1" fillId="15" borderId="87" xfId="4" applyBorder="1" applyAlignment="1" applyProtection="1">
      <alignment horizontal="center" vertical="center" wrapText="1"/>
      <protection locked="0"/>
    </xf>
    <xf numFmtId="0" fontId="1" fillId="15" borderId="22" xfId="4" applyAlignment="1" applyProtection="1">
      <alignment horizontal="center" vertical="center" wrapText="1"/>
      <protection locked="0"/>
    </xf>
    <xf numFmtId="0" fontId="1" fillId="3" borderId="0" xfId="0" applyFont="1" applyFill="1" applyBorder="1" applyAlignment="1">
      <alignment horizontal="right" vertical="center"/>
    </xf>
    <xf numFmtId="0" fontId="0" fillId="3" borderId="0" xfId="0" applyFill="1" applyBorder="1" applyAlignment="1">
      <alignment horizontal="left" vertical="center" wrapText="1"/>
    </xf>
    <xf numFmtId="49" fontId="65" fillId="8" borderId="0" xfId="0" applyNumberFormat="1" applyFont="1" applyFill="1" applyBorder="1" applyAlignment="1">
      <alignment vertical="top" wrapText="1"/>
    </xf>
    <xf numFmtId="0" fontId="7" fillId="16" borderId="2" xfId="3" applyAlignment="1">
      <alignment horizontal="left" vertical="center" wrapText="1"/>
    </xf>
    <xf numFmtId="0" fontId="0" fillId="0" borderId="2" xfId="0" applyBorder="1" applyAlignment="1">
      <alignment vertical="center" wrapText="1"/>
    </xf>
    <xf numFmtId="0" fontId="0" fillId="0" borderId="113" xfId="0" applyBorder="1" applyAlignment="1">
      <alignment vertical="center" wrapText="1"/>
    </xf>
    <xf numFmtId="0" fontId="0" fillId="0" borderId="113" xfId="0" applyFont="1" applyFill="1" applyBorder="1" applyAlignment="1">
      <alignment vertical="center" wrapText="1"/>
    </xf>
    <xf numFmtId="0" fontId="0" fillId="0" borderId="116" xfId="0" applyFill="1" applyBorder="1" applyAlignment="1">
      <alignment vertical="center" wrapText="1"/>
    </xf>
    <xf numFmtId="0" fontId="1" fillId="0" borderId="27"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98"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99" xfId="0" applyFont="1" applyFill="1" applyBorder="1" applyAlignment="1">
      <alignment horizontal="center" vertical="center" wrapText="1"/>
    </xf>
    <xf numFmtId="0" fontId="49" fillId="8" borderId="2" xfId="2" applyBorder="1" applyAlignment="1">
      <alignment vertical="center"/>
    </xf>
    <xf numFmtId="0" fontId="49" fillId="8" borderId="24" xfId="2" applyFont="1" applyBorder="1" applyAlignment="1">
      <alignment horizontal="left" vertical="center"/>
    </xf>
    <xf numFmtId="0" fontId="49" fillId="8" borderId="25" xfId="2" applyFont="1" applyBorder="1" applyAlignment="1">
      <alignment horizontal="left" vertical="center"/>
    </xf>
    <xf numFmtId="0" fontId="0" fillId="0" borderId="80" xfId="0" applyBorder="1" applyAlignment="1">
      <alignment vertical="center" wrapText="1"/>
    </xf>
    <xf numFmtId="0" fontId="0" fillId="0" borderId="20" xfId="0" applyBorder="1" applyAlignment="1">
      <alignment vertical="center" wrapText="1"/>
    </xf>
    <xf numFmtId="0" fontId="1" fillId="15" borderId="22" xfId="4" applyAlignment="1" applyProtection="1">
      <alignment horizontal="left" vertical="top" wrapText="1"/>
      <protection locked="0"/>
    </xf>
    <xf numFmtId="0" fontId="1" fillId="15" borderId="9" xfId="4" applyBorder="1" applyAlignment="1" applyProtection="1">
      <alignment horizontal="center" vertical="center" wrapText="1"/>
      <protection locked="0"/>
    </xf>
    <xf numFmtId="0" fontId="1" fillId="15" borderId="22" xfId="4" quotePrefix="1" applyAlignment="1" applyProtection="1">
      <alignment vertical="center"/>
      <protection locked="0"/>
    </xf>
    <xf numFmtId="164" fontId="1" fillId="22" borderId="22" xfId="4" applyNumberFormat="1" applyFill="1" applyAlignment="1" applyProtection="1">
      <alignment vertical="center"/>
      <protection locked="0"/>
    </xf>
    <xf numFmtId="0" fontId="1" fillId="22" borderId="22" xfId="4" applyFill="1" applyAlignment="1" applyProtection="1">
      <alignment vertical="center"/>
      <protection locked="0"/>
    </xf>
    <xf numFmtId="0" fontId="7" fillId="3" borderId="0" xfId="0" applyFont="1" applyFill="1" applyBorder="1" applyAlignment="1">
      <alignment vertical="center"/>
    </xf>
    <xf numFmtId="0" fontId="7" fillId="3" borderId="0" xfId="0" applyFont="1" applyFill="1" applyAlignment="1">
      <alignment vertical="center"/>
    </xf>
    <xf numFmtId="0" fontId="7" fillId="3" borderId="0" xfId="0" applyFont="1" applyFill="1" applyBorder="1" applyAlignment="1">
      <alignment horizontal="center" vertical="center" wrapText="1"/>
    </xf>
    <xf numFmtId="0" fontId="7" fillId="3" borderId="0" xfId="0" applyFont="1" applyFill="1" applyAlignment="1">
      <alignment horizontal="center" vertical="center"/>
    </xf>
    <xf numFmtId="49" fontId="65" fillId="8" borderId="0" xfId="1" applyNumberFormat="1" applyFont="1" applyFill="1" applyBorder="1" applyAlignment="1">
      <alignment vertical="top" wrapText="1"/>
    </xf>
    <xf numFmtId="0" fontId="60" fillId="5" borderId="0" xfId="0" applyFont="1" applyFill="1" applyBorder="1" applyAlignment="1">
      <alignment horizontal="center" vertical="center"/>
    </xf>
    <xf numFmtId="0" fontId="62" fillId="3" borderId="0" xfId="0" applyFont="1" applyFill="1" applyBorder="1" applyAlignment="1">
      <alignment horizontal="left" vertical="center" wrapText="1"/>
    </xf>
    <xf numFmtId="0" fontId="15" fillId="3" borderId="0" xfId="0" applyFont="1" applyFill="1" applyBorder="1" applyAlignment="1">
      <alignment horizontal="center" vertical="center"/>
    </xf>
    <xf numFmtId="0" fontId="1" fillId="3" borderId="0" xfId="0" applyFont="1" applyFill="1" applyBorder="1" applyAlignment="1">
      <alignment horizontal="right" vertical="center"/>
    </xf>
    <xf numFmtId="0" fontId="1" fillId="3" borderId="0" xfId="0" applyFont="1" applyFill="1" applyBorder="1" applyAlignment="1">
      <alignment horizontal="right" vertical="top"/>
    </xf>
    <xf numFmtId="0" fontId="63" fillId="8" borderId="0" xfId="0" applyFont="1" applyFill="1" applyBorder="1" applyAlignment="1">
      <alignment horizontal="center" vertical="center"/>
    </xf>
    <xf numFmtId="0" fontId="0" fillId="3" borderId="0" xfId="0" applyFill="1" applyBorder="1" applyAlignment="1">
      <alignment horizontal="left" vertical="center" wrapText="1"/>
    </xf>
    <xf numFmtId="49" fontId="65" fillId="8" borderId="0" xfId="0" applyNumberFormat="1" applyFont="1" applyFill="1" applyBorder="1" applyAlignment="1">
      <alignment vertical="top" wrapText="1"/>
    </xf>
    <xf numFmtId="0" fontId="10" fillId="3" borderId="0" xfId="0" applyFont="1" applyFill="1" applyBorder="1" applyAlignment="1">
      <alignment horizontal="center" vertical="center"/>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2" xfId="0" applyFill="1" applyBorder="1" applyAlignment="1">
      <alignment horizontal="left" vertical="center"/>
    </xf>
    <xf numFmtId="0" fontId="0" fillId="0" borderId="2" xfId="0" applyFont="1" applyFill="1" applyBorder="1" applyAlignment="1">
      <alignment horizontal="left" vertical="center"/>
    </xf>
    <xf numFmtId="0" fontId="33" fillId="3" borderId="0" xfId="0" applyFont="1" applyFill="1" applyAlignment="1">
      <alignment horizontal="center" vertical="center" wrapText="1"/>
    </xf>
    <xf numFmtId="0" fontId="32" fillId="0" borderId="2" xfId="0" applyFont="1" applyFill="1" applyBorder="1" applyAlignment="1">
      <alignment horizontal="left" vertical="center" wrapText="1"/>
    </xf>
    <xf numFmtId="0" fontId="7" fillId="16" borderId="2" xfId="3" applyAlignment="1">
      <alignment horizontal="left" vertical="center" wrapText="1"/>
    </xf>
    <xf numFmtId="0" fontId="7" fillId="16" borderId="2" xfId="3" applyAlignment="1">
      <alignment horizontal="left" vertical="top" wrapText="1"/>
    </xf>
    <xf numFmtId="0" fontId="38" fillId="0" borderId="53" xfId="0" applyFont="1" applyFill="1" applyBorder="1" applyAlignment="1">
      <alignment horizontal="left" vertical="center" wrapText="1"/>
    </xf>
    <xf numFmtId="0" fontId="38" fillId="0" borderId="53" xfId="0" applyFont="1" applyFill="1" applyBorder="1" applyAlignment="1">
      <alignment horizontal="left" vertical="center"/>
    </xf>
    <xf numFmtId="0" fontId="32" fillId="0" borderId="26" xfId="0" applyFont="1" applyFill="1" applyBorder="1" applyAlignment="1">
      <alignment horizontal="left" vertical="center" wrapText="1"/>
    </xf>
    <xf numFmtId="0" fontId="4" fillId="0" borderId="26" xfId="1" applyFill="1" applyBorder="1" applyAlignment="1">
      <alignment horizontal="left" vertical="center" wrapText="1"/>
    </xf>
    <xf numFmtId="0" fontId="4" fillId="0" borderId="26" xfId="1" applyFill="1" applyBorder="1" applyAlignment="1">
      <alignment horizontal="left" vertical="center"/>
    </xf>
    <xf numFmtId="0" fontId="32" fillId="0" borderId="37" xfId="1" applyFont="1" applyFill="1" applyBorder="1" applyAlignment="1">
      <alignment horizontal="left" vertical="center" wrapText="1"/>
    </xf>
    <xf numFmtId="0" fontId="32" fillId="0" borderId="37" xfId="1" applyFont="1" applyFill="1" applyBorder="1" applyAlignment="1">
      <alignment horizontal="left" vertical="center"/>
    </xf>
    <xf numFmtId="0" fontId="24" fillId="0" borderId="2" xfId="0" applyFont="1" applyFill="1" applyBorder="1" applyAlignment="1">
      <alignment horizontal="left" vertical="center" wrapText="1"/>
    </xf>
    <xf numFmtId="0" fontId="32" fillId="0" borderId="37" xfId="0" applyFont="1" applyFill="1" applyBorder="1" applyAlignment="1">
      <alignment horizontal="left" vertical="center" wrapText="1"/>
    </xf>
    <xf numFmtId="0" fontId="32" fillId="0" borderId="53" xfId="0" applyFont="1" applyFill="1" applyBorder="1" applyAlignment="1">
      <alignment horizontal="left" vertical="center" wrapText="1"/>
    </xf>
    <xf numFmtId="0" fontId="38" fillId="0" borderId="26" xfId="0" applyFont="1" applyFill="1" applyBorder="1" applyAlignment="1">
      <alignment horizontal="left" vertical="center"/>
    </xf>
    <xf numFmtId="0" fontId="6" fillId="2" borderId="118" xfId="0" applyFont="1" applyFill="1" applyBorder="1" applyAlignment="1">
      <alignment horizontal="center" vertical="center"/>
    </xf>
    <xf numFmtId="0" fontId="6" fillId="2" borderId="119" xfId="0" applyFont="1" applyFill="1" applyBorder="1" applyAlignment="1">
      <alignment horizontal="center" vertical="center"/>
    </xf>
    <xf numFmtId="0" fontId="7" fillId="16" borderId="20" xfId="3" applyFont="1" applyBorder="1" applyAlignment="1">
      <alignment horizontal="left" vertical="top" wrapText="1"/>
    </xf>
    <xf numFmtId="0" fontId="7" fillId="16" borderId="5" xfId="3" applyFont="1" applyBorder="1" applyAlignment="1">
      <alignment horizontal="left" vertical="top" wrapText="1"/>
    </xf>
    <xf numFmtId="0" fontId="1" fillId="0" borderId="20" xfId="0" applyFont="1" applyFill="1" applyBorder="1" applyAlignment="1">
      <alignment horizontal="center" vertical="center" wrapText="1"/>
    </xf>
    <xf numFmtId="0" fontId="1" fillId="0" borderId="5" xfId="0"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122" xfId="0" applyFont="1" applyFill="1" applyBorder="1" applyAlignment="1">
      <alignment horizontal="left" vertical="center" wrapText="1"/>
    </xf>
    <xf numFmtId="0" fontId="0" fillId="0" borderId="123" xfId="0" applyFill="1" applyBorder="1" applyAlignment="1">
      <alignment horizontal="left" vertical="center" wrapText="1"/>
    </xf>
    <xf numFmtId="0" fontId="0" fillId="0" borderId="124" xfId="0" applyFill="1" applyBorder="1" applyAlignment="1">
      <alignment horizontal="left" vertical="center" wrapText="1"/>
    </xf>
    <xf numFmtId="0" fontId="0" fillId="3" borderId="0" xfId="0" applyFont="1" applyFill="1" applyBorder="1" applyAlignment="1">
      <alignment horizontal="left" vertical="center" wrapText="1"/>
    </xf>
    <xf numFmtId="0" fontId="7" fillId="16" borderId="20" xfId="0" applyFont="1" applyFill="1" applyBorder="1" applyAlignment="1">
      <alignment horizontal="left" vertical="top" wrapText="1"/>
    </xf>
    <xf numFmtId="0" fontId="7" fillId="16" borderId="23" xfId="0" applyFont="1" applyFill="1" applyBorder="1" applyAlignment="1">
      <alignment horizontal="left" vertical="top" wrapText="1"/>
    </xf>
    <xf numFmtId="0" fontId="7" fillId="16" borderId="5" xfId="0" applyFont="1" applyFill="1" applyBorder="1" applyAlignment="1">
      <alignment horizontal="left" vertical="top" wrapText="1"/>
    </xf>
    <xf numFmtId="0" fontId="0" fillId="0" borderId="19" xfId="0" applyBorder="1" applyAlignment="1">
      <alignment horizontal="left" vertical="center" wrapText="1"/>
    </xf>
    <xf numFmtId="0" fontId="0" fillId="0" borderId="121" xfId="0" applyBorder="1" applyAlignment="1">
      <alignment horizontal="left" vertical="center" wrapText="1"/>
    </xf>
    <xf numFmtId="0" fontId="0" fillId="0" borderId="20" xfId="0" applyBorder="1" applyAlignment="1">
      <alignment horizontal="left" vertical="center" wrapText="1"/>
    </xf>
    <xf numFmtId="0" fontId="0" fillId="0" borderId="122" xfId="0" applyBorder="1" applyAlignment="1">
      <alignment horizontal="left" vertical="center" wrapText="1"/>
    </xf>
    <xf numFmtId="0" fontId="6" fillId="0" borderId="118" xfId="0" applyFont="1" applyFill="1" applyBorder="1" applyAlignment="1">
      <alignment horizontal="center" vertical="center"/>
    </xf>
    <xf numFmtId="0" fontId="6" fillId="0" borderId="120" xfId="0" applyFont="1" applyFill="1" applyBorder="1" applyAlignment="1">
      <alignment horizontal="center" vertical="center"/>
    </xf>
    <xf numFmtId="0" fontId="6" fillId="0" borderId="119" xfId="0" applyFont="1" applyFill="1" applyBorder="1" applyAlignment="1">
      <alignment horizontal="center" vertical="center"/>
    </xf>
    <xf numFmtId="0" fontId="0" fillId="0" borderId="2" xfId="0" applyBorder="1" applyAlignment="1">
      <alignment vertical="center" wrapText="1"/>
    </xf>
    <xf numFmtId="0" fontId="0" fillId="0" borderId="113" xfId="0" applyBorder="1" applyAlignment="1">
      <alignment vertical="center" wrapText="1"/>
    </xf>
    <xf numFmtId="0" fontId="0" fillId="0" borderId="2" xfId="0" applyFont="1" applyFill="1" applyBorder="1" applyAlignment="1">
      <alignment vertical="center" wrapText="1"/>
    </xf>
    <xf numFmtId="0" fontId="0" fillId="0" borderId="113" xfId="0" applyFont="1" applyFill="1" applyBorder="1" applyAlignment="1">
      <alignment vertical="center" wrapText="1"/>
    </xf>
    <xf numFmtId="0" fontId="0" fillId="0" borderId="131" xfId="0" applyFill="1" applyBorder="1" applyAlignment="1">
      <alignment vertical="center" wrapText="1"/>
    </xf>
    <xf numFmtId="0" fontId="0" fillId="0" borderId="116" xfId="0" applyFill="1" applyBorder="1" applyAlignment="1">
      <alignment vertical="center" wrapText="1"/>
    </xf>
    <xf numFmtId="0" fontId="6" fillId="0" borderId="125" xfId="0" applyFont="1" applyFill="1" applyBorder="1" applyAlignment="1">
      <alignment horizontal="center" vertical="center"/>
    </xf>
    <xf numFmtId="0" fontId="6" fillId="0" borderId="126" xfId="0" applyFont="1" applyFill="1" applyBorder="1" applyAlignment="1">
      <alignment horizontal="center" vertical="center"/>
    </xf>
    <xf numFmtId="0" fontId="6" fillId="0" borderId="127" xfId="0" applyFont="1" applyFill="1" applyBorder="1" applyAlignment="1">
      <alignment horizontal="center" vertical="center"/>
    </xf>
    <xf numFmtId="0" fontId="1" fillId="0" borderId="9" xfId="0" applyFont="1" applyFill="1" applyBorder="1" applyAlignment="1">
      <alignment horizontal="center" vertical="center" textRotation="90" wrapText="1"/>
    </xf>
    <xf numFmtId="0" fontId="1" fillId="0" borderId="18" xfId="0" applyFont="1" applyFill="1" applyBorder="1" applyAlignment="1">
      <alignment horizontal="center" vertical="center" textRotation="90" wrapText="1"/>
    </xf>
    <xf numFmtId="0" fontId="1" fillId="0" borderId="10" xfId="0" applyFont="1" applyFill="1" applyBorder="1" applyAlignment="1">
      <alignment horizontal="center" vertical="center" textRotation="90" wrapText="1"/>
    </xf>
    <xf numFmtId="0" fontId="1" fillId="0" borderId="27" xfId="0" applyFont="1" applyFill="1" applyBorder="1" applyAlignment="1">
      <alignment horizontal="center" vertical="center" wrapText="1"/>
    </xf>
    <xf numFmtId="0" fontId="1" fillId="0" borderId="77"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8"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0"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78" xfId="0" applyFont="1" applyFill="1" applyBorder="1" applyAlignment="1">
      <alignment horizontal="center" vertical="center" wrapText="1"/>
    </xf>
    <xf numFmtId="0" fontId="52" fillId="0" borderId="44" xfId="1" applyFont="1" applyFill="1" applyBorder="1" applyAlignment="1">
      <alignment horizontal="center" vertical="center" wrapText="1"/>
    </xf>
    <xf numFmtId="0" fontId="52" fillId="0" borderId="54" xfId="1" applyFont="1" applyFill="1" applyBorder="1" applyAlignment="1">
      <alignment horizontal="center" vertical="center" wrapText="1"/>
    </xf>
    <xf numFmtId="0" fontId="1" fillId="0" borderId="98" xfId="0" applyFont="1" applyFill="1" applyBorder="1" applyAlignment="1">
      <alignment horizontal="center" vertical="center" wrapText="1"/>
    </xf>
    <xf numFmtId="0" fontId="12" fillId="0" borderId="16" xfId="0" applyFont="1" applyFill="1" applyBorder="1" applyAlignment="1">
      <alignment horizontal="center" vertical="center"/>
    </xf>
    <xf numFmtId="0" fontId="12" fillId="0" borderId="61" xfId="0" applyFont="1" applyFill="1" applyBorder="1" applyAlignment="1">
      <alignment horizontal="center" vertical="center"/>
    </xf>
    <xf numFmtId="0" fontId="12" fillId="0" borderId="16" xfId="0" applyFont="1" applyFill="1" applyBorder="1" applyAlignment="1">
      <alignment horizontal="center" vertical="center" wrapText="1"/>
    </xf>
    <xf numFmtId="0" fontId="12" fillId="0" borderId="61" xfId="0" applyFont="1" applyFill="1" applyBorder="1" applyAlignment="1">
      <alignment horizontal="center" vertical="center" wrapText="1"/>
    </xf>
    <xf numFmtId="0" fontId="1" fillId="0" borderId="100" xfId="0" applyFont="1" applyFill="1" applyBorder="1" applyAlignment="1">
      <alignment horizontal="center" vertical="center" wrapText="1"/>
    </xf>
    <xf numFmtId="0" fontId="52" fillId="0" borderId="29" xfId="1" applyFont="1" applyFill="1" applyBorder="1" applyAlignment="1">
      <alignment horizontal="center" vertical="center" wrapText="1"/>
    </xf>
    <xf numFmtId="0" fontId="52" fillId="0" borderId="93" xfId="1" applyFont="1" applyFill="1" applyBorder="1" applyAlignment="1">
      <alignment horizontal="center" vertical="center" wrapText="1"/>
    </xf>
    <xf numFmtId="0" fontId="89" fillId="2" borderId="38" xfId="1" applyFont="1" applyFill="1" applyBorder="1" applyAlignment="1">
      <alignment horizontal="center" vertical="center" wrapText="1"/>
    </xf>
    <xf numFmtId="0" fontId="89" fillId="2" borderId="42" xfId="1"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2" fillId="2" borderId="41"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52" fillId="0" borderId="26" xfId="1" applyFont="1" applyFill="1" applyBorder="1" applyAlignment="1">
      <alignment horizontal="center" vertical="center" wrapText="1"/>
    </xf>
    <xf numFmtId="0" fontId="52" fillId="0" borderId="40" xfId="1"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2" fillId="0" borderId="60" xfId="0" applyFont="1" applyFill="1" applyBorder="1" applyAlignment="1">
      <alignment horizontal="center" vertical="center" wrapText="1"/>
    </xf>
    <xf numFmtId="0" fontId="1" fillId="0" borderId="99" xfId="0" applyFont="1" applyFill="1" applyBorder="1" applyAlignment="1">
      <alignment horizontal="center" vertical="center" wrapText="1"/>
    </xf>
    <xf numFmtId="0" fontId="1" fillId="0" borderId="92" xfId="0" applyFont="1" applyFill="1" applyBorder="1" applyAlignment="1">
      <alignment horizontal="center" vertical="center" wrapText="1"/>
    </xf>
    <xf numFmtId="0" fontId="1" fillId="0" borderId="102"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49" fillId="8" borderId="2" xfId="2" applyBorder="1" applyAlignment="1">
      <alignment vertical="center"/>
    </xf>
    <xf numFmtId="0" fontId="26" fillId="3" borderId="0" xfId="2" applyFont="1" applyFill="1" applyBorder="1" applyAlignment="1">
      <alignment horizontal="center" vertical="center" wrapText="1"/>
    </xf>
    <xf numFmtId="0" fontId="7" fillId="16" borderId="23" xfId="3" applyFont="1" applyBorder="1" applyAlignment="1">
      <alignment horizontal="left" vertical="top"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 fillId="2" borderId="1"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35" xfId="0" applyFont="1" applyFill="1" applyBorder="1" applyAlignment="1">
      <alignment horizontal="center" vertical="center" wrapText="1"/>
    </xf>
    <xf numFmtId="0" fontId="1" fillId="0" borderId="101" xfId="0" applyFont="1" applyFill="1" applyBorder="1" applyAlignment="1">
      <alignment horizontal="center" vertical="center" wrapText="1"/>
    </xf>
    <xf numFmtId="0" fontId="49" fillId="8" borderId="24" xfId="2" applyFont="1" applyBorder="1" applyAlignment="1">
      <alignment horizontal="left" vertical="center"/>
    </xf>
    <xf numFmtId="0" fontId="49" fillId="8" borderId="25" xfId="2" applyFont="1" applyBorder="1" applyAlignment="1">
      <alignment horizontal="left" vertical="center"/>
    </xf>
    <xf numFmtId="0" fontId="49" fillId="8" borderId="30" xfId="2" applyFont="1" applyBorder="1" applyAlignment="1">
      <alignment horizontal="left" vertical="center"/>
    </xf>
    <xf numFmtId="0" fontId="49" fillId="8" borderId="21" xfId="2" applyFont="1" applyBorder="1" applyAlignment="1">
      <alignment horizontal="left" vertical="center"/>
    </xf>
    <xf numFmtId="0" fontId="49" fillId="8" borderId="0" xfId="2" applyFont="1" applyBorder="1" applyAlignment="1">
      <alignment horizontal="left" vertical="center"/>
    </xf>
    <xf numFmtId="0" fontId="49" fillId="8" borderId="80" xfId="2" applyFont="1" applyBorder="1" applyAlignment="1">
      <alignment horizontal="left" vertical="center"/>
    </xf>
    <xf numFmtId="0" fontId="49" fillId="8" borderId="17" xfId="2" applyFont="1" applyBorder="1" applyAlignment="1">
      <alignment horizontal="left" vertical="center"/>
    </xf>
    <xf numFmtId="0" fontId="49" fillId="8" borderId="29" xfId="2" applyFont="1" applyBorder="1" applyAlignment="1">
      <alignment horizontal="left" vertical="center"/>
    </xf>
    <xf numFmtId="0" fontId="32" fillId="0" borderId="24"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25" xfId="0" applyFont="1" applyFill="1" applyBorder="1" applyAlignment="1">
      <alignment horizontal="left" vertical="center" wrapText="1"/>
    </xf>
    <xf numFmtId="0" fontId="32" fillId="0" borderId="24" xfId="0" applyFont="1" applyFill="1" applyBorder="1" applyAlignment="1">
      <alignment horizontal="left" vertical="center"/>
    </xf>
    <xf numFmtId="0" fontId="32" fillId="0" borderId="0" xfId="0" applyFont="1" applyFill="1" applyBorder="1" applyAlignment="1">
      <alignment horizontal="left" vertical="center"/>
    </xf>
    <xf numFmtId="0" fontId="32" fillId="0" borderId="25" xfId="0" applyFont="1" applyFill="1" applyBorder="1" applyAlignment="1">
      <alignment horizontal="left" vertical="center"/>
    </xf>
    <xf numFmtId="0" fontId="75" fillId="3" borderId="0" xfId="2" applyFont="1" applyFill="1" applyBorder="1" applyAlignment="1">
      <alignment horizontal="left" vertical="center" wrapText="1"/>
    </xf>
    <xf numFmtId="0" fontId="0" fillId="0" borderId="53" xfId="0" applyBorder="1" applyAlignment="1">
      <alignment horizontal="left" vertical="center" wrapText="1"/>
    </xf>
    <xf numFmtId="0" fontId="0" fillId="0" borderId="117" xfId="0" applyBorder="1" applyAlignment="1">
      <alignment horizontal="left" vertical="center" wrapText="1"/>
    </xf>
    <xf numFmtId="0" fontId="0" fillId="0" borderId="113" xfId="0" applyBorder="1" applyAlignment="1">
      <alignment horizontal="left" vertical="center" wrapText="1"/>
    </xf>
    <xf numFmtId="0" fontId="0" fillId="0" borderId="2" xfId="0" applyFont="1" applyFill="1" applyBorder="1" applyAlignment="1">
      <alignment horizontal="left" vertical="center" wrapText="1"/>
    </xf>
    <xf numFmtId="0" fontId="0" fillId="0" borderId="113" xfId="0" applyFont="1" applyFill="1" applyBorder="1" applyAlignment="1">
      <alignment horizontal="left" vertical="center" wrapText="1"/>
    </xf>
    <xf numFmtId="0" fontId="0" fillId="0" borderId="131" xfId="0" applyFill="1" applyBorder="1" applyAlignment="1">
      <alignment horizontal="left" vertical="center" wrapText="1"/>
    </xf>
    <xf numFmtId="0" fontId="0" fillId="0" borderId="116" xfId="0" applyFill="1" applyBorder="1" applyAlignment="1">
      <alignment horizontal="left" vertical="center" wrapText="1"/>
    </xf>
    <xf numFmtId="0" fontId="0" fillId="0" borderId="23" xfId="0" applyBorder="1" applyAlignment="1">
      <alignment horizontal="left" vertical="center" wrapText="1"/>
    </xf>
    <xf numFmtId="0" fontId="38" fillId="16" borderId="20" xfId="0" applyFont="1" applyFill="1" applyBorder="1" applyAlignment="1">
      <alignment horizontal="left" vertical="top" wrapText="1"/>
    </xf>
    <xf numFmtId="0" fontId="38" fillId="16" borderId="23" xfId="0" applyFont="1" applyFill="1" applyBorder="1" applyAlignment="1">
      <alignment horizontal="left" vertical="top" wrapText="1"/>
    </xf>
    <xf numFmtId="0" fontId="38" fillId="16" borderId="5" xfId="0" applyFont="1" applyFill="1" applyBorder="1" applyAlignment="1">
      <alignment horizontal="left" vertical="top" wrapText="1"/>
    </xf>
    <xf numFmtId="0" fontId="32" fillId="0" borderId="20" xfId="0" applyFont="1" applyBorder="1" applyAlignment="1">
      <alignment horizontal="left" vertical="center" wrapText="1"/>
    </xf>
    <xf numFmtId="0" fontId="32" fillId="0" borderId="14" xfId="0" applyFont="1" applyBorder="1" applyAlignment="1">
      <alignment horizontal="left" vertical="center" wrapText="1"/>
    </xf>
    <xf numFmtId="0" fontId="32" fillId="0" borderId="20" xfId="0" applyFont="1" applyFill="1" applyBorder="1" applyAlignment="1">
      <alignment horizontal="left" vertical="center" wrapText="1"/>
    </xf>
    <xf numFmtId="0" fontId="32" fillId="0" borderId="14" xfId="0" applyFont="1" applyFill="1" applyBorder="1" applyAlignment="1">
      <alignment horizontal="left" vertical="center" wrapText="1"/>
    </xf>
    <xf numFmtId="0" fontId="0" fillId="0" borderId="14" xfId="0" applyBorder="1" applyAlignment="1">
      <alignment horizontal="left" vertical="center" wrapTex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0" fillId="0" borderId="23" xfId="0" applyFont="1" applyFill="1" applyBorder="1" applyAlignment="1">
      <alignment horizontal="left" vertical="center" wrapText="1"/>
    </xf>
    <xf numFmtId="0" fontId="0" fillId="0" borderId="133" xfId="0" applyFill="1" applyBorder="1" applyAlignment="1">
      <alignment horizontal="left" vertical="center" wrapText="1"/>
    </xf>
    <xf numFmtId="0" fontId="0" fillId="0" borderId="76" xfId="0" applyBorder="1" applyAlignment="1">
      <alignment horizontal="center" vertical="center" textRotation="90" wrapText="1"/>
    </xf>
    <xf numFmtId="0" fontId="0" fillId="0" borderId="77" xfId="0" applyBorder="1" applyAlignment="1">
      <alignment horizontal="center" vertical="center" textRotation="90" wrapText="1"/>
    </xf>
    <xf numFmtId="0" fontId="0" fillId="0" borderId="72" xfId="0" applyBorder="1" applyAlignment="1">
      <alignment horizontal="center" vertical="center" textRotation="90" wrapText="1"/>
    </xf>
    <xf numFmtId="0" fontId="0" fillId="0" borderId="6" xfId="0" applyBorder="1" applyAlignment="1">
      <alignment horizontal="center" vertical="center" textRotation="90" wrapText="1"/>
    </xf>
    <xf numFmtId="0" fontId="0" fillId="0" borderId="1" xfId="0" applyBorder="1" applyAlignment="1">
      <alignment horizontal="center" vertical="center" textRotation="90" wrapText="1"/>
    </xf>
    <xf numFmtId="0" fontId="0" fillId="0" borderId="62" xfId="0" applyBorder="1" applyAlignment="1">
      <alignment horizontal="center" vertical="center" textRotation="90" wrapText="1"/>
    </xf>
    <xf numFmtId="0" fontId="0" fillId="0" borderId="60" xfId="0" applyBorder="1" applyAlignment="1">
      <alignment horizontal="left" vertical="center" wrapText="1"/>
    </xf>
    <xf numFmtId="0" fontId="0" fillId="0" borderId="53" xfId="0" applyBorder="1" applyAlignment="1" applyProtection="1">
      <alignment horizontal="left" vertical="center" wrapText="1"/>
    </xf>
    <xf numFmtId="0" fontId="0" fillId="0" borderId="117" xfId="0"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113" xfId="0" applyBorder="1" applyAlignment="1" applyProtection="1">
      <alignment horizontal="left" vertical="center" wrapText="1"/>
    </xf>
    <xf numFmtId="0" fontId="0" fillId="0" borderId="2" xfId="0" applyFont="1" applyFill="1" applyBorder="1" applyAlignment="1" applyProtection="1">
      <alignment horizontal="left" vertical="center" wrapText="1"/>
    </xf>
    <xf numFmtId="0" fontId="0" fillId="0" borderId="113" xfId="0" applyFont="1" applyFill="1" applyBorder="1" applyAlignment="1" applyProtection="1">
      <alignment horizontal="left" vertical="center" wrapText="1"/>
    </xf>
    <xf numFmtId="0" fontId="0" fillId="0" borderId="131" xfId="0" applyFill="1" applyBorder="1" applyAlignment="1" applyProtection="1">
      <alignment horizontal="left" vertical="center" wrapText="1"/>
    </xf>
    <xf numFmtId="0" fontId="0" fillId="0" borderId="116" xfId="0" applyFill="1" applyBorder="1" applyAlignment="1" applyProtection="1">
      <alignment horizontal="left" vertical="center" wrapText="1"/>
    </xf>
    <xf numFmtId="0" fontId="6" fillId="0" borderId="125" xfId="0" applyFont="1" applyFill="1" applyBorder="1" applyAlignment="1" applyProtection="1">
      <alignment horizontal="center" vertical="center"/>
    </xf>
    <xf numFmtId="0" fontId="6" fillId="0" borderId="126" xfId="0" applyFont="1" applyFill="1" applyBorder="1" applyAlignment="1" applyProtection="1">
      <alignment horizontal="center" vertical="center"/>
    </xf>
    <xf numFmtId="0" fontId="6" fillId="0" borderId="127" xfId="0" applyFont="1" applyFill="1" applyBorder="1" applyAlignment="1" applyProtection="1">
      <alignment horizontal="center" vertical="center"/>
    </xf>
    <xf numFmtId="0" fontId="7" fillId="16" borderId="30" xfId="3" applyBorder="1" applyAlignment="1" applyProtection="1">
      <alignment horizontal="left" vertical="center" wrapText="1"/>
    </xf>
    <xf numFmtId="0" fontId="7" fillId="16" borderId="23" xfId="3" applyFont="1" applyBorder="1" applyAlignment="1" applyProtection="1">
      <alignment horizontal="left" vertical="center" wrapText="1"/>
    </xf>
    <xf numFmtId="0" fontId="7" fillId="16" borderId="23" xfId="3" applyBorder="1" applyAlignment="1" applyProtection="1">
      <alignment horizontal="left" vertical="center" wrapText="1"/>
    </xf>
    <xf numFmtId="0" fontId="7" fillId="16" borderId="5" xfId="3" applyBorder="1" applyAlignment="1" applyProtection="1">
      <alignment horizontal="left" vertical="center" wrapText="1"/>
    </xf>
    <xf numFmtId="0" fontId="7" fillId="16" borderId="55" xfId="3" applyBorder="1" applyAlignment="1" applyProtection="1">
      <alignment horizontal="left" vertical="center" wrapText="1"/>
    </xf>
    <xf numFmtId="0" fontId="7" fillId="16" borderId="21" xfId="3" applyBorder="1" applyAlignment="1" applyProtection="1">
      <alignment horizontal="left" vertical="center" wrapText="1"/>
    </xf>
    <xf numFmtId="0" fontId="7" fillId="16" borderId="29" xfId="3" applyBorder="1" applyAlignment="1" applyProtection="1">
      <alignment horizontal="left" vertical="center" wrapText="1"/>
    </xf>
    <xf numFmtId="0" fontId="7" fillId="16" borderId="56" xfId="3" applyBorder="1" applyAlignment="1" applyProtection="1">
      <alignment horizontal="left" vertical="center" wrapText="1"/>
    </xf>
    <xf numFmtId="0" fontId="7" fillId="16" borderId="0" xfId="3" applyBorder="1" applyAlignment="1" applyProtection="1">
      <alignment horizontal="left" vertical="center" wrapText="1"/>
    </xf>
    <xf numFmtId="0" fontId="7" fillId="16" borderId="25" xfId="3" applyBorder="1" applyAlignment="1" applyProtection="1">
      <alignment horizontal="left" vertical="center" wrapText="1"/>
    </xf>
    <xf numFmtId="0" fontId="7" fillId="16" borderId="3" xfId="3" applyBorder="1" applyAlignment="1" applyProtection="1">
      <alignment horizontal="left" vertical="center" wrapText="1"/>
    </xf>
    <xf numFmtId="0" fontId="7" fillId="16" borderId="17" xfId="3" applyBorder="1" applyAlignment="1" applyProtection="1">
      <alignment horizontal="left" vertical="center" wrapText="1"/>
    </xf>
    <xf numFmtId="0" fontId="7" fillId="16" borderId="52" xfId="3" applyBorder="1" applyAlignment="1" applyProtection="1">
      <alignment horizontal="left" vertical="center" wrapText="1"/>
    </xf>
    <xf numFmtId="0" fontId="11" fillId="12" borderId="2" xfId="6" applyAlignment="1" applyProtection="1">
      <alignment vertical="center" wrapText="1"/>
    </xf>
    <xf numFmtId="0" fontId="7" fillId="16" borderId="2" xfId="3" applyAlignment="1" applyProtection="1">
      <alignment horizontal="left" vertical="center" wrapText="1"/>
    </xf>
    <xf numFmtId="0" fontId="0" fillId="0" borderId="20" xfId="0"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2" xfId="0" applyBorder="1" applyAlignment="1" applyProtection="1">
      <alignment horizontal="left" vertical="center"/>
    </xf>
    <xf numFmtId="0" fontId="11" fillId="12" borderId="20" xfId="6" applyBorder="1" applyAlignment="1" applyProtection="1">
      <alignment horizontal="left" vertical="center"/>
    </xf>
    <xf numFmtId="0" fontId="11" fillId="12" borderId="5" xfId="6" applyBorder="1" applyAlignment="1" applyProtection="1">
      <alignment horizontal="left" vertical="center"/>
    </xf>
    <xf numFmtId="0" fontId="0" fillId="0" borderId="2" xfId="0" applyFill="1" applyBorder="1" applyAlignment="1" applyProtection="1">
      <alignment horizontal="left" vertical="center" wrapText="1"/>
    </xf>
    <xf numFmtId="0" fontId="11" fillId="3" borderId="0" xfId="0" applyFont="1" applyFill="1" applyAlignment="1" applyProtection="1">
      <alignment horizontal="left" vertical="center" wrapText="1"/>
    </xf>
    <xf numFmtId="0" fontId="11" fillId="3" borderId="25" xfId="0" applyFont="1" applyFill="1" applyBorder="1" applyAlignment="1" applyProtection="1">
      <alignment horizontal="left" vertical="center" wrapText="1"/>
    </xf>
    <xf numFmtId="0" fontId="7" fillId="16" borderId="2" xfId="3" applyFont="1" applyBorder="1" applyAlignment="1" applyProtection="1">
      <alignment horizontal="left" vertical="top" wrapText="1"/>
    </xf>
    <xf numFmtId="0" fontId="12" fillId="0" borderId="9" xfId="0" applyFont="1" applyBorder="1" applyAlignment="1">
      <alignment horizontal="center" vertical="center"/>
    </xf>
    <xf numFmtId="0" fontId="12" fillId="0" borderId="18" xfId="0" applyFont="1" applyBorder="1" applyAlignment="1">
      <alignment horizontal="center" vertical="center"/>
    </xf>
    <xf numFmtId="0" fontId="12" fillId="0" borderId="10" xfId="0" applyFont="1" applyBorder="1" applyAlignment="1">
      <alignment horizontal="center" vertical="center"/>
    </xf>
    <xf numFmtId="0" fontId="12" fillId="0" borderId="9"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58"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89" xfId="0" applyFont="1" applyFill="1" applyBorder="1" applyAlignment="1">
      <alignment horizontal="center" vertical="center"/>
    </xf>
    <xf numFmtId="0" fontId="12" fillId="0" borderId="90" xfId="0" applyFont="1" applyFill="1" applyBorder="1" applyAlignment="1">
      <alignment horizontal="center" vertical="center"/>
    </xf>
    <xf numFmtId="0" fontId="12" fillId="0" borderId="91"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60"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16" xfId="0" applyFont="1" applyFill="1" applyBorder="1" applyAlignment="1">
      <alignment horizontal="center" vertical="center" wrapText="1"/>
    </xf>
    <xf numFmtId="0" fontId="1" fillId="0" borderId="6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0" fillId="0" borderId="24" xfId="0" applyFill="1" applyBorder="1" applyAlignment="1">
      <alignment horizontal="left" vertical="center" wrapText="1"/>
    </xf>
    <xf numFmtId="0" fontId="0" fillId="0" borderId="0" xfId="0" applyFill="1" applyBorder="1" applyAlignment="1">
      <alignment horizontal="left" vertical="center" wrapText="1"/>
    </xf>
    <xf numFmtId="0" fontId="0" fillId="0" borderId="25" xfId="0" applyFill="1" applyBorder="1" applyAlignment="1">
      <alignment horizontal="left" vertical="center" wrapText="1"/>
    </xf>
    <xf numFmtId="0" fontId="1" fillId="0" borderId="81" xfId="0" applyFont="1" applyFill="1" applyBorder="1" applyAlignment="1">
      <alignment horizontal="center" vertical="center" textRotation="90" wrapText="1"/>
    </xf>
    <xf numFmtId="0" fontId="1" fillId="0" borderId="82" xfId="0" applyFont="1" applyFill="1" applyBorder="1" applyAlignment="1">
      <alignment horizontal="center" vertical="center" textRotation="90" wrapText="1"/>
    </xf>
    <xf numFmtId="0" fontId="1" fillId="0" borderId="83" xfId="0" applyFont="1" applyFill="1" applyBorder="1" applyAlignment="1">
      <alignment horizontal="center" vertical="center" textRotation="90" wrapText="1"/>
    </xf>
    <xf numFmtId="0" fontId="0" fillId="0" borderId="80" xfId="0" applyBorder="1" applyAlignment="1">
      <alignment vertical="center" wrapText="1"/>
    </xf>
    <xf numFmtId="0" fontId="0" fillId="0" borderId="13" xfId="0" applyBorder="1" applyAlignment="1">
      <alignment vertical="center" wrapText="1"/>
    </xf>
    <xf numFmtId="0" fontId="0" fillId="0" borderId="20" xfId="0" applyBorder="1" applyAlignment="1">
      <alignment vertical="center" wrapText="1"/>
    </xf>
    <xf numFmtId="0" fontId="0" fillId="0" borderId="14" xfId="0" applyBorder="1" applyAlignment="1">
      <alignment vertical="center" wrapText="1"/>
    </xf>
    <xf numFmtId="0" fontId="0" fillId="0" borderId="20" xfId="0" applyFill="1" applyBorder="1" applyAlignment="1">
      <alignment vertical="center" wrapText="1"/>
    </xf>
    <xf numFmtId="0" fontId="0" fillId="0" borderId="14" xfId="0" applyFill="1" applyBorder="1" applyAlignment="1">
      <alignment vertical="center" wrapText="1"/>
    </xf>
    <xf numFmtId="0" fontId="0" fillId="0" borderId="80" xfId="0" applyFill="1" applyBorder="1" applyAlignment="1">
      <alignment vertical="center" wrapText="1"/>
    </xf>
    <xf numFmtId="0" fontId="0" fillId="0" borderId="13" xfId="0" applyFill="1" applyBorder="1" applyAlignment="1">
      <alignment vertical="center" wrapText="1"/>
    </xf>
    <xf numFmtId="0" fontId="7" fillId="16" borderId="30" xfId="3" applyBorder="1" applyAlignment="1">
      <alignment horizontal="left" vertical="center" wrapText="1"/>
    </xf>
    <xf numFmtId="0" fontId="7" fillId="16" borderId="29" xfId="3" applyBorder="1" applyAlignment="1">
      <alignment horizontal="left" vertical="center" wrapText="1"/>
    </xf>
    <xf numFmtId="0" fontId="32" fillId="0" borderId="20" xfId="0" applyFont="1" applyBorder="1" applyAlignment="1">
      <alignment vertical="center" wrapText="1"/>
    </xf>
    <xf numFmtId="0" fontId="32" fillId="0" borderId="14" xfId="0" applyFont="1" applyBorder="1" applyAlignment="1">
      <alignment vertical="center" wrapText="1"/>
    </xf>
    <xf numFmtId="0" fontId="32" fillId="0" borderId="80" xfId="0" applyFont="1" applyFill="1" applyBorder="1" applyAlignment="1">
      <alignment vertical="center" wrapText="1"/>
    </xf>
    <xf numFmtId="0" fontId="32" fillId="0" borderId="13" xfId="0" applyFont="1" applyFill="1" applyBorder="1" applyAlignment="1">
      <alignment vertical="center" wrapText="1"/>
    </xf>
    <xf numFmtId="0" fontId="7" fillId="16" borderId="20" xfId="3" applyFont="1" applyBorder="1" applyAlignment="1">
      <alignment vertical="top" wrapText="1"/>
    </xf>
    <xf numFmtId="0" fontId="7" fillId="16" borderId="23" xfId="3" applyFont="1" applyBorder="1" applyAlignment="1">
      <alignment vertical="top" wrapText="1"/>
    </xf>
    <xf numFmtId="0" fontId="7" fillId="16" borderId="5" xfId="3" applyFont="1" applyBorder="1" applyAlignment="1">
      <alignment vertical="top" wrapText="1"/>
    </xf>
    <xf numFmtId="0" fontId="0" fillId="0" borderId="20" xfId="0" applyFill="1" applyBorder="1" applyAlignment="1">
      <alignment horizontal="left" vertical="center" wrapText="1"/>
    </xf>
    <xf numFmtId="0" fontId="0" fillId="0" borderId="14" xfId="0" applyFill="1" applyBorder="1" applyAlignment="1">
      <alignment horizontal="left" vertical="center" wrapText="1"/>
    </xf>
    <xf numFmtId="0" fontId="0" fillId="0" borderId="17" xfId="0" applyBorder="1" applyAlignment="1">
      <alignment vertical="center" wrapText="1"/>
    </xf>
    <xf numFmtId="0" fontId="0" fillId="0" borderId="132" xfId="0" applyBorder="1" applyAlignment="1">
      <alignment vertical="center" wrapText="1"/>
    </xf>
    <xf numFmtId="0" fontId="0" fillId="0" borderId="23" xfId="0" applyBorder="1" applyAlignment="1">
      <alignment vertical="center" wrapText="1"/>
    </xf>
    <xf numFmtId="0" fontId="0" fillId="0" borderId="122" xfId="0" applyBorder="1" applyAlignment="1">
      <alignment vertical="center" wrapText="1"/>
    </xf>
    <xf numFmtId="0" fontId="12" fillId="0" borderId="9"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0" xfId="0" applyFont="1" applyBorder="1" applyAlignment="1">
      <alignment horizontal="center" vertical="center" wrapText="1"/>
    </xf>
    <xf numFmtId="0" fontId="1" fillId="0" borderId="85" xfId="0" applyFont="1" applyFill="1" applyBorder="1" applyAlignment="1">
      <alignment horizontal="center" vertical="center" wrapText="1"/>
    </xf>
    <xf numFmtId="0" fontId="1" fillId="0" borderId="86" xfId="0" applyFont="1" applyFill="1" applyBorder="1" applyAlignment="1">
      <alignment horizontal="center" vertical="center" wrapText="1"/>
    </xf>
    <xf numFmtId="0" fontId="1" fillId="0" borderId="87"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7" fillId="16" borderId="27" xfId="3" applyBorder="1" applyAlignment="1">
      <alignment horizontal="left" vertical="center" wrapText="1"/>
    </xf>
    <xf numFmtId="0" fontId="7" fillId="16" borderId="77" xfId="3" applyBorder="1" applyAlignment="1">
      <alignment horizontal="left" vertical="center" wrapText="1"/>
    </xf>
    <xf numFmtId="0" fontId="7" fillId="16" borderId="70" xfId="3" applyBorder="1" applyAlignment="1">
      <alignment horizontal="left" vertical="center" wrapText="1"/>
    </xf>
    <xf numFmtId="0" fontId="1" fillId="0" borderId="7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12" fillId="0" borderId="73" xfId="0" applyFont="1" applyBorder="1" applyAlignment="1">
      <alignment horizontal="center" vertical="center" wrapText="1"/>
    </xf>
    <xf numFmtId="0" fontId="12" fillId="0" borderId="74" xfId="0" applyFont="1" applyBorder="1" applyAlignment="1">
      <alignment horizontal="center" vertical="center" wrapText="1"/>
    </xf>
    <xf numFmtId="0" fontId="12" fillId="0" borderId="75" xfId="0" applyFont="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0" fillId="0" borderId="123" xfId="0" applyFill="1" applyBorder="1" applyAlignment="1">
      <alignment horizontal="center" vertical="center" wrapText="1"/>
    </xf>
    <xf numFmtId="0" fontId="0" fillId="0" borderId="133" xfId="0" applyFill="1" applyBorder="1" applyAlignment="1">
      <alignment horizontal="center" vertical="center" wrapText="1"/>
    </xf>
    <xf numFmtId="0" fontId="0" fillId="0" borderId="124" xfId="0" applyFill="1" applyBorder="1" applyAlignment="1">
      <alignment horizontal="center" vertical="center" wrapText="1"/>
    </xf>
    <xf numFmtId="0" fontId="0" fillId="0" borderId="19" xfId="0" applyBorder="1" applyAlignment="1">
      <alignment horizontal="center" vertical="center" wrapText="1"/>
    </xf>
    <xf numFmtId="0" fontId="0" fillId="0" borderId="60" xfId="0" applyBorder="1" applyAlignment="1">
      <alignment horizontal="center" vertical="center" wrapText="1"/>
    </xf>
    <xf numFmtId="0" fontId="0" fillId="0" borderId="121" xfId="0" applyBorder="1" applyAlignment="1">
      <alignment horizontal="center" vertical="center" wrapText="1"/>
    </xf>
    <xf numFmtId="0" fontId="0" fillId="0" borderId="20" xfId="0" applyBorder="1" applyAlignment="1">
      <alignment horizontal="center" vertical="center" wrapText="1"/>
    </xf>
    <xf numFmtId="0" fontId="0" fillId="0" borderId="23" xfId="0" applyBorder="1" applyAlignment="1">
      <alignment horizontal="center" vertical="center" wrapText="1"/>
    </xf>
    <xf numFmtId="0" fontId="0" fillId="0" borderId="122" xfId="0" applyBorder="1" applyAlignment="1">
      <alignment horizontal="center" vertical="center" wrapText="1"/>
    </xf>
    <xf numFmtId="0" fontId="0" fillId="0" borderId="20"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122"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60"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56" fillId="3" borderId="0" xfId="0" applyFont="1" applyFill="1" applyBorder="1" applyAlignment="1">
      <alignment horizontal="center" vertical="center" wrapText="1"/>
    </xf>
    <xf numFmtId="0" fontId="7" fillId="16" borderId="2" xfId="3" applyFont="1" applyAlignment="1">
      <alignment horizontal="left" vertical="top" wrapText="1"/>
    </xf>
    <xf numFmtId="0" fontId="11" fillId="23" borderId="2" xfId="6" applyFill="1" applyBorder="1" applyAlignment="1">
      <alignment horizontal="center" vertical="center" wrapText="1"/>
    </xf>
    <xf numFmtId="0" fontId="35" fillId="3" borderId="0" xfId="0" applyFont="1" applyFill="1" applyAlignment="1">
      <alignment horizontal="center" vertical="center" wrapText="1"/>
    </xf>
    <xf numFmtId="0" fontId="7" fillId="16" borderId="20" xfId="3" applyBorder="1" applyAlignment="1">
      <alignment horizontal="left" vertical="top" wrapText="1"/>
    </xf>
    <xf numFmtId="0" fontId="7" fillId="16" borderId="5" xfId="3" applyBorder="1" applyAlignment="1">
      <alignment horizontal="left" vertical="top" wrapText="1"/>
    </xf>
  </cellXfs>
  <cellStyles count="11">
    <cellStyle name="Hyperlink" xfId="1" builtinId="8"/>
    <cellStyle name="Normal" xfId="0" builtinId="0"/>
    <cellStyle name="Percent" xfId="10" builtinId="5"/>
    <cellStyle name="Tool-BMP" xfId="8"/>
    <cellStyle name="Tool-Calc" xfId="5"/>
    <cellStyle name="Tool-Entry" xfId="4"/>
    <cellStyle name="Tool-Guidance" xfId="3"/>
    <cellStyle name="Tool-MainMenu" xfId="7"/>
    <cellStyle name="Tool-Result" xfId="6"/>
    <cellStyle name="Tool-Subheading" xfId="9"/>
    <cellStyle name="Tool-Top_button" xfId="2"/>
  </cellStyles>
  <dxfs count="37">
    <dxf>
      <font>
        <b val="0"/>
        <i/>
        <color auto="1"/>
      </font>
      <fill>
        <patternFill>
          <bgColor rgb="FFE2D7C0"/>
        </patternFill>
      </fill>
    </dxf>
    <dxf>
      <font>
        <b/>
        <i val="0"/>
        <color auto="1"/>
      </font>
      <fill>
        <patternFill>
          <bgColor rgb="FFF0E6FE"/>
        </patternFill>
      </fill>
    </dxf>
    <dxf>
      <font>
        <b val="0"/>
        <i/>
        <color auto="1"/>
      </font>
      <fill>
        <patternFill>
          <bgColor rgb="FFE2D7C0"/>
        </patternFill>
      </fill>
    </dxf>
    <dxf>
      <font>
        <b/>
        <i val="0"/>
        <color auto="1"/>
      </font>
      <fill>
        <patternFill>
          <bgColor rgb="FFF0E6FE"/>
        </patternFill>
      </fill>
    </dxf>
    <dxf>
      <font>
        <b val="0"/>
        <i/>
        <strike/>
      </font>
      <fill>
        <patternFill>
          <bgColor rgb="FFE2D7C0"/>
        </patternFill>
      </fill>
    </dxf>
    <dxf>
      <font>
        <b/>
        <i val="0"/>
      </font>
      <fill>
        <patternFill>
          <bgColor rgb="FFF0E6FE"/>
        </patternFill>
      </fill>
    </dxf>
    <dxf>
      <fill>
        <patternFill>
          <bgColor rgb="FFE2D7C0"/>
        </patternFill>
      </fill>
    </dxf>
    <dxf>
      <fill>
        <patternFill>
          <bgColor rgb="FFF0E6FE"/>
        </patternFill>
      </fill>
    </dxf>
    <dxf>
      <font>
        <b val="0"/>
        <i/>
        <strike/>
      </font>
      <fill>
        <patternFill>
          <bgColor rgb="FFE2D7C0"/>
        </patternFill>
      </fill>
    </dxf>
    <dxf>
      <font>
        <b/>
        <i val="0"/>
      </font>
      <fill>
        <patternFill>
          <bgColor rgb="FFF0E6FE"/>
        </patternFill>
      </fill>
    </dxf>
    <dxf>
      <font>
        <b/>
        <i/>
        <color theme="9"/>
      </font>
    </dxf>
    <dxf>
      <font>
        <b/>
        <i val="0"/>
      </font>
      <fill>
        <patternFill>
          <bgColor rgb="FFF0E6FE"/>
        </patternFill>
      </fill>
    </dxf>
    <dxf>
      <font>
        <strike/>
      </font>
      <fill>
        <patternFill>
          <bgColor rgb="FFE2D7C0"/>
        </patternFill>
      </fill>
    </dxf>
    <dxf>
      <fill>
        <patternFill>
          <bgColor rgb="FFE2D7C0"/>
        </patternFill>
      </fill>
    </dxf>
    <dxf>
      <fill>
        <patternFill>
          <bgColor rgb="FFF0E6FE"/>
        </patternFill>
      </fill>
    </dxf>
    <dxf>
      <font>
        <b/>
        <i val="0"/>
      </font>
      <fill>
        <patternFill>
          <bgColor rgb="FFF0E6FE"/>
        </patternFill>
      </fill>
    </dxf>
    <dxf>
      <font>
        <strike/>
      </font>
      <fill>
        <patternFill>
          <bgColor rgb="FFE2D7C0"/>
        </patternFill>
      </fill>
    </dxf>
    <dxf>
      <font>
        <b val="0"/>
        <i/>
        <strike/>
      </font>
      <fill>
        <patternFill>
          <bgColor rgb="FFE2D7C0"/>
        </patternFill>
      </fill>
    </dxf>
    <dxf>
      <font>
        <b/>
        <i val="0"/>
      </font>
      <fill>
        <patternFill>
          <bgColor rgb="FFF0E6FE"/>
        </patternFill>
      </fill>
    </dxf>
    <dxf>
      <fill>
        <patternFill>
          <bgColor rgb="FFF0E6FE"/>
        </patternFill>
      </fill>
    </dxf>
    <dxf>
      <fill>
        <patternFill>
          <bgColor rgb="FFE2D7C0"/>
        </patternFill>
      </fill>
    </dxf>
    <dxf>
      <font>
        <b/>
        <i/>
        <color theme="9"/>
      </font>
    </dxf>
    <dxf>
      <font>
        <b val="0"/>
        <i/>
        <strike val="0"/>
      </font>
      <fill>
        <patternFill>
          <bgColor rgb="FFE2D7C0"/>
        </patternFill>
      </fill>
    </dxf>
    <dxf>
      <font>
        <b/>
        <i val="0"/>
        <strike val="0"/>
      </font>
      <fill>
        <patternFill>
          <bgColor rgb="FFF0E6FE"/>
        </patternFill>
      </fill>
    </dxf>
    <dxf>
      <font>
        <b val="0"/>
        <i val="0"/>
      </font>
      <fill>
        <patternFill>
          <bgColor rgb="FFF0E6FE"/>
        </patternFill>
      </fill>
    </dxf>
    <dxf>
      <fill>
        <patternFill>
          <bgColor rgb="FFE2D7C0"/>
        </patternFill>
      </fill>
    </dxf>
    <dxf>
      <font>
        <b val="0"/>
        <i val="0"/>
      </font>
      <fill>
        <patternFill>
          <bgColor rgb="FFF0E6FE"/>
        </patternFill>
      </fill>
    </dxf>
    <dxf>
      <fill>
        <patternFill>
          <bgColor rgb="FFE2D7C0"/>
        </patternFill>
      </fill>
    </dxf>
    <dxf>
      <font>
        <strike/>
      </font>
      <fill>
        <patternFill>
          <bgColor theme="0" tint="-0.14996795556505021"/>
        </patternFill>
      </fill>
    </dxf>
    <dxf>
      <font>
        <strike/>
      </font>
      <fill>
        <patternFill>
          <bgColor theme="0" tint="-0.14996795556505021"/>
        </patternFill>
      </fill>
    </dxf>
    <dxf>
      <font>
        <b/>
        <i/>
        <color theme="9"/>
      </font>
    </dxf>
    <dxf>
      <font>
        <strike/>
      </font>
      <fill>
        <patternFill>
          <bgColor theme="0" tint="-0.14996795556505021"/>
        </patternFill>
      </fill>
    </dxf>
    <dxf>
      <font>
        <strike/>
      </font>
      <fill>
        <patternFill>
          <bgColor theme="0" tint="-0.14996795556505021"/>
        </patternFill>
      </fill>
    </dxf>
    <dxf>
      <font>
        <b val="0"/>
        <i/>
        <color auto="1"/>
      </font>
      <fill>
        <patternFill>
          <bgColor rgb="FFE2D7C0"/>
        </patternFill>
      </fill>
    </dxf>
    <dxf>
      <font>
        <b/>
        <i val="0"/>
        <color auto="1"/>
      </font>
      <fill>
        <patternFill>
          <bgColor rgb="FFF0E6FE"/>
        </patternFill>
      </fill>
    </dxf>
    <dxf>
      <font>
        <b val="0"/>
        <i/>
        <color auto="1"/>
      </font>
      <fill>
        <patternFill>
          <bgColor rgb="FFE2D7C0"/>
        </patternFill>
      </fill>
    </dxf>
    <dxf>
      <font>
        <b/>
        <i val="0"/>
        <color auto="1"/>
      </font>
      <fill>
        <patternFill>
          <bgColor rgb="FFF0E6FE"/>
        </patternFill>
      </fill>
    </dxf>
  </dxfs>
  <tableStyles count="0" defaultTableStyle="TableStyleMedium2" defaultPivotStyle="PivotStyleLight16"/>
  <colors>
    <mruColors>
      <color rgb="FFCD03B5"/>
      <color rgb="FFF0E6FE"/>
      <color rgb="FFE2D7C0"/>
      <color rgb="FFFE72C2"/>
      <color rgb="FF00823B"/>
      <color rgb="FF009644"/>
      <color rgb="FFFB83FE"/>
      <color rgb="FFDFD3BB"/>
      <color rgb="FFE9DAFE"/>
      <color rgb="FFE1CE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nechtm/AppData/Local/Microsoft/Windows/Temporary%20Internet%20Files/Content.Outlook/TCMQYK7V/NEW_FINAL_Working_ORIL7_BMP_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_Screen"/>
      <sheetName val="Tool_Overview"/>
      <sheetName val="User Worksheet"/>
      <sheetName val="MAIN_MENU"/>
      <sheetName val="Detailed_BMP_Matrix"/>
      <sheetName val="1_PostConstruction_Requirements"/>
      <sheetName val="2_Initial_BMP_List"/>
      <sheetName val="3A_Screening_Phase_1"/>
      <sheetName val="(HIDE-DropdownLists)"/>
      <sheetName val="3B_Screening_Phase_1_Results"/>
      <sheetName val="4A_Screening_Phase_2"/>
      <sheetName val="4B_Screening_Phase_2_Results"/>
      <sheetName val="5A_Screening_Phase_3"/>
      <sheetName val="5B_Screening_Phase_3_Results"/>
      <sheetName val="6_Final_BMP_List"/>
      <sheetName val="WQ_Calcs-ODOT"/>
      <sheetName val="WQ_Calcs-General"/>
      <sheetName val="Acronyms"/>
      <sheetName val="Glossary_of_Term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6">
          <cell r="E6" t="str">
            <v>(Dropdown)</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pa.ohio.gov/dsw/storm/CGPPCQA.aspx"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ot.state.oh.us/groups/oril/Pages/default.aspx" TargetMode="External"/><Relationship Id="rId1" Type="http://schemas.openxmlformats.org/officeDocument/2006/relationships/hyperlink" Target="https://www.dot.state.oh.us/groups/oril/Documents/Projects/hydraulics_stormwater.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epa.state.oh.us/dsw/permits/GP_ConstructionSiteStormWater_Darby.aspx" TargetMode="External"/><Relationship Id="rId2" Type="http://schemas.openxmlformats.org/officeDocument/2006/relationships/hyperlink" Target="http://www.epa.ohio.gov/dsw/permits/GP_ConstructionSiteStormWater_Olentangy.aspx" TargetMode="External"/><Relationship Id="rId1" Type="http://schemas.openxmlformats.org/officeDocument/2006/relationships/hyperlink" Target="http://www.epa.ohio.gov/dsw/storm/routine_maint.aspx"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499984740745262"/>
  </sheetPr>
  <dimension ref="B1:K31"/>
  <sheetViews>
    <sheetView showGridLines="0" showRowColHeaders="0" tabSelected="1" zoomScaleNormal="100" workbookViewId="0">
      <selection activeCell="F11" sqref="F11"/>
    </sheetView>
  </sheetViews>
  <sheetFormatPr defaultColWidth="8.85546875" defaultRowHeight="15" x14ac:dyDescent="0.25"/>
  <cols>
    <col min="1" max="1" width="4.28515625" style="122" customWidth="1"/>
    <col min="2" max="2" width="2.7109375" style="122" customWidth="1"/>
    <col min="3" max="3" width="8.5703125" style="122" customWidth="1"/>
    <col min="4" max="4" width="12.140625" style="126" customWidth="1"/>
    <col min="5" max="5" width="3.7109375" style="126" customWidth="1"/>
    <col min="6" max="6" width="66.7109375" style="122" customWidth="1"/>
    <col min="7" max="7" width="30.7109375" style="122" customWidth="1"/>
    <col min="8" max="8" width="2.7109375" style="122" customWidth="1"/>
    <col min="9" max="16384" width="8.85546875" style="122"/>
  </cols>
  <sheetData>
    <row r="1" spans="2:10" ht="6" customHeight="1" thickBot="1" x14ac:dyDescent="0.3"/>
    <row r="2" spans="2:10" ht="8.1" customHeight="1" thickTop="1" x14ac:dyDescent="0.25">
      <c r="B2" s="418"/>
      <c r="C2" s="419"/>
      <c r="D2" s="164"/>
      <c r="E2" s="164"/>
      <c r="F2" s="419"/>
      <c r="G2" s="419"/>
      <c r="H2" s="420"/>
    </row>
    <row r="3" spans="2:10" ht="64.7" customHeight="1" x14ac:dyDescent="0.25">
      <c r="B3" s="421"/>
      <c r="C3" s="548" t="s">
        <v>488</v>
      </c>
      <c r="D3" s="548"/>
      <c r="E3" s="548"/>
      <c r="F3" s="548"/>
      <c r="G3" s="548"/>
      <c r="H3" s="422"/>
      <c r="J3" s="304"/>
    </row>
    <row r="4" spans="2:10" ht="8.1" customHeight="1" x14ac:dyDescent="0.25">
      <c r="B4" s="421"/>
      <c r="C4" s="124"/>
      <c r="D4" s="165"/>
      <c r="E4" s="165"/>
      <c r="F4" s="124"/>
      <c r="G4" s="124"/>
      <c r="H4" s="422"/>
    </row>
    <row r="5" spans="2:10" ht="21" x14ac:dyDescent="0.25">
      <c r="B5" s="421"/>
      <c r="C5" s="550" t="s">
        <v>700</v>
      </c>
      <c r="D5" s="550"/>
      <c r="E5" s="550"/>
      <c r="F5" s="550"/>
      <c r="G5" s="550"/>
      <c r="H5" s="422"/>
    </row>
    <row r="6" spans="2:10" ht="21" x14ac:dyDescent="0.25">
      <c r="B6" s="421"/>
      <c r="C6" s="550" t="s">
        <v>401</v>
      </c>
      <c r="D6" s="550"/>
      <c r="E6" s="550"/>
      <c r="F6" s="550"/>
      <c r="G6" s="550"/>
      <c r="H6" s="422"/>
    </row>
    <row r="7" spans="2:10" ht="11.85" customHeight="1" x14ac:dyDescent="0.25">
      <c r="B7" s="421"/>
      <c r="C7" s="556" t="s">
        <v>592</v>
      </c>
      <c r="D7" s="556"/>
      <c r="E7" s="556"/>
      <c r="F7" s="556"/>
      <c r="G7" s="556"/>
      <c r="H7" s="422"/>
    </row>
    <row r="8" spans="2:10" ht="8.1" customHeight="1" x14ac:dyDescent="0.25">
      <c r="B8" s="421"/>
      <c r="C8" s="124"/>
      <c r="D8" s="166"/>
      <c r="E8" s="166"/>
      <c r="F8" s="124"/>
      <c r="G8" s="124"/>
      <c r="H8" s="422"/>
    </row>
    <row r="9" spans="2:10" x14ac:dyDescent="0.25">
      <c r="B9" s="421"/>
      <c r="C9" s="551" t="s">
        <v>402</v>
      </c>
      <c r="D9" s="551"/>
      <c r="E9" s="423"/>
      <c r="F9" s="424" t="s">
        <v>490</v>
      </c>
      <c r="G9" s="124"/>
      <c r="H9" s="422"/>
    </row>
    <row r="10" spans="2:10" x14ac:dyDescent="0.25">
      <c r="B10" s="421"/>
      <c r="C10" s="551" t="s">
        <v>405</v>
      </c>
      <c r="D10" s="551"/>
      <c r="E10" s="423"/>
      <c r="F10" s="425" t="s">
        <v>706</v>
      </c>
      <c r="G10" s="124"/>
      <c r="H10" s="422"/>
    </row>
    <row r="11" spans="2:10" x14ac:dyDescent="0.25">
      <c r="B11" s="421"/>
      <c r="C11" s="551" t="s">
        <v>404</v>
      </c>
      <c r="D11" s="551"/>
      <c r="E11" s="423"/>
      <c r="F11" s="425" t="s">
        <v>594</v>
      </c>
      <c r="G11" s="124"/>
      <c r="H11" s="422"/>
    </row>
    <row r="12" spans="2:10" ht="73.900000000000006" customHeight="1" x14ac:dyDescent="0.25">
      <c r="B12" s="421"/>
      <c r="C12" s="552" t="s">
        <v>403</v>
      </c>
      <c r="D12" s="552"/>
      <c r="E12" s="166"/>
      <c r="F12" s="554" t="s">
        <v>705</v>
      </c>
      <c r="G12" s="554"/>
      <c r="H12" s="422"/>
    </row>
    <row r="13" spans="2:10" ht="12" customHeight="1" x14ac:dyDescent="0.25">
      <c r="B13" s="421"/>
      <c r="C13" s="124"/>
      <c r="D13" s="520"/>
      <c r="E13" s="166"/>
      <c r="F13" s="521"/>
      <c r="G13" s="521"/>
      <c r="H13" s="422"/>
    </row>
    <row r="14" spans="2:10" ht="15.75" x14ac:dyDescent="0.25">
      <c r="B14" s="421"/>
      <c r="C14" s="553" t="s">
        <v>411</v>
      </c>
      <c r="D14" s="553"/>
      <c r="E14" s="553"/>
      <c r="F14" s="553"/>
      <c r="G14" s="553"/>
      <c r="H14" s="422"/>
    </row>
    <row r="15" spans="2:10" ht="4.1500000000000004" customHeight="1" x14ac:dyDescent="0.25">
      <c r="B15" s="421"/>
      <c r="C15" s="426"/>
      <c r="D15" s="168"/>
      <c r="E15" s="168"/>
      <c r="F15" s="168"/>
      <c r="G15" s="168"/>
      <c r="H15" s="422"/>
    </row>
    <row r="16" spans="2:10" ht="60" customHeight="1" x14ac:dyDescent="0.25">
      <c r="B16" s="421"/>
      <c r="C16" s="444" t="s">
        <v>406</v>
      </c>
      <c r="D16" s="555" t="s">
        <v>442</v>
      </c>
      <c r="E16" s="555"/>
      <c r="F16" s="555"/>
      <c r="G16" s="555"/>
      <c r="H16" s="422"/>
    </row>
    <row r="17" spans="2:11" ht="4.1500000000000004" customHeight="1" x14ac:dyDescent="0.25">
      <c r="B17" s="421"/>
      <c r="C17" s="445"/>
      <c r="D17" s="446"/>
      <c r="E17" s="446"/>
      <c r="F17" s="446"/>
      <c r="G17" s="446"/>
      <c r="H17" s="422"/>
    </row>
    <row r="18" spans="2:11" ht="42.95" customHeight="1" x14ac:dyDescent="0.25">
      <c r="B18" s="421"/>
      <c r="C18" s="444" t="s">
        <v>407</v>
      </c>
      <c r="D18" s="555" t="s">
        <v>443</v>
      </c>
      <c r="E18" s="555"/>
      <c r="F18" s="555"/>
      <c r="G18" s="555"/>
      <c r="H18" s="422"/>
    </row>
    <row r="19" spans="2:11" ht="4.1500000000000004" customHeight="1" x14ac:dyDescent="0.25">
      <c r="B19" s="421"/>
      <c r="C19" s="445"/>
      <c r="D19" s="446"/>
      <c r="E19" s="447"/>
      <c r="F19" s="446"/>
      <c r="G19" s="446"/>
      <c r="H19" s="422"/>
    </row>
    <row r="20" spans="2:11" ht="27.95" customHeight="1" x14ac:dyDescent="0.25">
      <c r="B20" s="421"/>
      <c r="C20" s="444" t="s">
        <v>408</v>
      </c>
      <c r="D20" s="547" t="s">
        <v>444</v>
      </c>
      <c r="E20" s="547"/>
      <c r="F20" s="547"/>
      <c r="G20" s="547"/>
      <c r="H20" s="422"/>
      <c r="J20" s="427"/>
      <c r="K20" s="427"/>
    </row>
    <row r="21" spans="2:11" ht="4.1500000000000004" customHeight="1" x14ac:dyDescent="0.25">
      <c r="B21" s="421"/>
      <c r="C21" s="445"/>
      <c r="D21" s="446"/>
      <c r="E21" s="447"/>
      <c r="F21" s="522"/>
      <c r="G21" s="522"/>
      <c r="H21" s="422"/>
    </row>
    <row r="22" spans="2:11" ht="27.4" customHeight="1" x14ac:dyDescent="0.25">
      <c r="B22" s="421"/>
      <c r="C22" s="444" t="s">
        <v>409</v>
      </c>
      <c r="D22" s="547" t="s">
        <v>489</v>
      </c>
      <c r="E22" s="547"/>
      <c r="F22" s="547"/>
      <c r="G22" s="547"/>
      <c r="H22" s="422"/>
      <c r="J22" s="549"/>
      <c r="K22" s="549"/>
    </row>
    <row r="23" spans="2:11" ht="4.1500000000000004" customHeight="1" x14ac:dyDescent="0.25">
      <c r="B23" s="421"/>
      <c r="C23" s="445"/>
      <c r="D23" s="446"/>
      <c r="E23" s="447"/>
      <c r="F23" s="447"/>
      <c r="G23" s="447"/>
      <c r="H23" s="422"/>
    </row>
    <row r="24" spans="2:11" ht="21.4" customHeight="1" x14ac:dyDescent="0.25">
      <c r="B24" s="421"/>
      <c r="C24" s="444" t="s">
        <v>410</v>
      </c>
      <c r="D24" s="547" t="s">
        <v>445</v>
      </c>
      <c r="E24" s="547"/>
      <c r="F24" s="547"/>
      <c r="G24" s="547"/>
      <c r="H24" s="422"/>
    </row>
    <row r="25" spans="2:11" ht="8.1" customHeight="1" thickBot="1" x14ac:dyDescent="0.3">
      <c r="B25" s="428"/>
      <c r="C25" s="429"/>
      <c r="D25" s="169"/>
      <c r="E25" s="169"/>
      <c r="F25" s="429"/>
      <c r="G25" s="429"/>
      <c r="H25" s="430"/>
    </row>
    <row r="26" spans="2:11" ht="6" customHeight="1" thickTop="1" x14ac:dyDescent="0.25"/>
    <row r="31" spans="2:11" x14ac:dyDescent="0.25">
      <c r="E31" s="546"/>
    </row>
  </sheetData>
  <sheetProtection algorithmName="SHA-512" hashValue="pKL+rCP5ln/Gd+ChjQonaGPB6G+4wtQxC4gmfhuUgo3GIsVLxKSfOg5cKkQGaE/q7LGSH5RZaMJsuhPtrZmSZw==" saltValue="JKcPc/X8KnNQaE3xhLXKdg==" spinCount="100000" sheet="1" objects="1" scenarios="1"/>
  <mergeCells count="16">
    <mergeCell ref="D22:G22"/>
    <mergeCell ref="D24:G24"/>
    <mergeCell ref="C3:G3"/>
    <mergeCell ref="J22:K22"/>
    <mergeCell ref="C5:G5"/>
    <mergeCell ref="C6:G6"/>
    <mergeCell ref="C9:D9"/>
    <mergeCell ref="C10:D10"/>
    <mergeCell ref="C11:D11"/>
    <mergeCell ref="C12:D12"/>
    <mergeCell ref="C14:G14"/>
    <mergeCell ref="F12:G12"/>
    <mergeCell ref="D16:G16"/>
    <mergeCell ref="D18:G18"/>
    <mergeCell ref="D20:G20"/>
    <mergeCell ref="C7:G7"/>
  </mergeCells>
  <hyperlinks>
    <hyperlink ref="D20:G20" location="Tool_Overview!A1" display="Review the Tool Overview for critical guidance pertaining to how to use and interpret the tool, as well as a description of tool functions and features."/>
    <hyperlink ref="D22:G22" location="'User Worksheet'!A1" display="Refer to the User Worksheet to document basic information about your project and BMP application. After using this tool, return to the User Worksheet to document results for future reference."/>
    <hyperlink ref="D24:G24" location="MAIN_MENU!A1" display="When the above steps are complete, please go to the MAIN MENU to review the tool process and begin entering data on Step 1."/>
  </hyperlinks>
  <pageMargins left="0.45" right="0.45" top="0.5" bottom="0.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outlinePr showOutlineSymbols="0"/>
  </sheetPr>
  <dimension ref="A1:O53"/>
  <sheetViews>
    <sheetView showGridLines="0" showRowColHeaders="0" showOutlineSymbols="0" zoomScaleNormal="100" workbookViewId="0">
      <pane xSplit="2" ySplit="10" topLeftCell="C11" activePane="bottomRight" state="frozen"/>
      <selection activeCell="B32" sqref="B32:O37"/>
      <selection pane="topRight" activeCell="B32" sqref="B32:O37"/>
      <selection pane="bottomLeft" activeCell="B32" sqref="B32:O37"/>
      <selection pane="bottomRight" activeCell="H19" sqref="H19"/>
    </sheetView>
  </sheetViews>
  <sheetFormatPr defaultColWidth="8.85546875" defaultRowHeight="15" x14ac:dyDescent="0.25"/>
  <cols>
    <col min="1" max="1" width="10.7109375" style="122" customWidth="1"/>
    <col min="2" max="2" width="39.7109375" style="122" customWidth="1"/>
    <col min="3" max="3" width="16" style="126" customWidth="1"/>
    <col min="4" max="4" width="19.7109375" style="126" customWidth="1"/>
    <col min="5" max="15" width="12.7109375" style="126" customWidth="1"/>
    <col min="16" max="16384" width="8.85546875" style="122"/>
  </cols>
  <sheetData>
    <row r="1" spans="1:15" s="208" customFormat="1" ht="12" customHeight="1" x14ac:dyDescent="0.25">
      <c r="B1" s="435" t="s">
        <v>425</v>
      </c>
      <c r="C1" s="216"/>
      <c r="D1" s="127"/>
      <c r="E1" s="127"/>
      <c r="F1" s="127"/>
      <c r="G1" s="127"/>
      <c r="H1" s="134"/>
      <c r="I1" s="134"/>
      <c r="J1" s="134"/>
      <c r="K1" s="134"/>
      <c r="L1" s="134"/>
      <c r="M1" s="134"/>
      <c r="N1" s="134"/>
      <c r="O1" s="134"/>
    </row>
    <row r="2" spans="1:15" s="208" customFormat="1" ht="12" customHeight="1" x14ac:dyDescent="0.25">
      <c r="B2" s="435" t="s">
        <v>378</v>
      </c>
      <c r="C2" s="128"/>
      <c r="D2" s="127"/>
      <c r="E2" s="127"/>
      <c r="F2" s="127"/>
      <c r="G2" s="127"/>
      <c r="H2" s="134"/>
      <c r="I2" s="134"/>
      <c r="J2" s="134"/>
      <c r="K2" s="134"/>
      <c r="L2" s="134"/>
      <c r="M2" s="134"/>
      <c r="N2" s="134"/>
      <c r="O2" s="134"/>
    </row>
    <row r="3" spans="1:15" s="208" customFormat="1" ht="12" customHeight="1" x14ac:dyDescent="0.25">
      <c r="B3" s="435" t="s">
        <v>377</v>
      </c>
      <c r="C3" s="128"/>
      <c r="D3" s="127"/>
      <c r="E3" s="127"/>
      <c r="F3" s="127"/>
      <c r="G3" s="127"/>
      <c r="H3" s="134"/>
      <c r="I3" s="134"/>
      <c r="J3" s="134"/>
      <c r="K3" s="134"/>
      <c r="L3" s="134"/>
      <c r="M3" s="134"/>
      <c r="N3" s="134"/>
      <c r="O3" s="134"/>
    </row>
    <row r="4" spans="1:15" ht="6" customHeight="1" x14ac:dyDescent="0.25"/>
    <row r="5" spans="1:15" ht="21" x14ac:dyDescent="0.25">
      <c r="A5" s="212" t="s">
        <v>133</v>
      </c>
    </row>
    <row r="6" spans="1:15" ht="29.25" customHeight="1" x14ac:dyDescent="0.25">
      <c r="B6" s="578" t="s">
        <v>576</v>
      </c>
      <c r="C6" s="652"/>
      <c r="D6" s="652"/>
      <c r="E6" s="652"/>
      <c r="F6" s="652"/>
      <c r="G6" s="652"/>
      <c r="H6" s="652"/>
      <c r="I6" s="579"/>
      <c r="J6" s="463"/>
      <c r="K6" s="463"/>
    </row>
    <row r="7" spans="1:15" ht="6" customHeight="1" thickBot="1" x14ac:dyDescent="0.3"/>
    <row r="8" spans="1:15" ht="16.5" thickBot="1" x14ac:dyDescent="0.3">
      <c r="A8" s="745" t="s">
        <v>39</v>
      </c>
      <c r="B8" s="745" t="s">
        <v>136</v>
      </c>
      <c r="C8" s="748" t="s">
        <v>160</v>
      </c>
      <c r="D8" s="751" t="s">
        <v>159</v>
      </c>
      <c r="E8" s="754" t="s">
        <v>158</v>
      </c>
      <c r="F8" s="755"/>
      <c r="G8" s="755"/>
      <c r="H8" s="755"/>
      <c r="I8" s="755"/>
      <c r="J8" s="755"/>
      <c r="K8" s="755"/>
      <c r="L8" s="755"/>
      <c r="M8" s="755"/>
      <c r="N8" s="755"/>
      <c r="O8" s="756"/>
    </row>
    <row r="9" spans="1:15" s="208" customFormat="1" ht="31.35" customHeight="1" x14ac:dyDescent="0.25">
      <c r="A9" s="746"/>
      <c r="B9" s="746"/>
      <c r="C9" s="749"/>
      <c r="D9" s="752"/>
      <c r="E9" s="760" t="s">
        <v>274</v>
      </c>
      <c r="F9" s="761"/>
      <c r="G9" s="664" t="s">
        <v>273</v>
      </c>
      <c r="H9" s="760" t="s">
        <v>352</v>
      </c>
      <c r="I9" s="761"/>
      <c r="J9" s="757" t="s">
        <v>353</v>
      </c>
      <c r="K9" s="758"/>
      <c r="L9" s="758"/>
      <c r="M9" s="758"/>
      <c r="N9" s="758"/>
      <c r="O9" s="759"/>
    </row>
    <row r="10" spans="1:15" ht="68.099999999999994" customHeight="1" thickBot="1" x14ac:dyDescent="0.3">
      <c r="A10" s="747"/>
      <c r="B10" s="747"/>
      <c r="C10" s="750"/>
      <c r="D10" s="753"/>
      <c r="E10" s="40" t="s">
        <v>337</v>
      </c>
      <c r="F10" s="45" t="s">
        <v>157</v>
      </c>
      <c r="G10" s="762"/>
      <c r="H10" s="40" t="s">
        <v>6</v>
      </c>
      <c r="I10" s="42" t="s">
        <v>593</v>
      </c>
      <c r="J10" s="46" t="s">
        <v>164</v>
      </c>
      <c r="K10" s="41" t="s">
        <v>163</v>
      </c>
      <c r="L10" s="41" t="s">
        <v>165</v>
      </c>
      <c r="M10" s="41" t="s">
        <v>166</v>
      </c>
      <c r="N10" s="41" t="s">
        <v>167</v>
      </c>
      <c r="O10" s="42" t="s">
        <v>168</v>
      </c>
    </row>
    <row r="11" spans="1:15" x14ac:dyDescent="0.25">
      <c r="A11" s="766" t="s">
        <v>67</v>
      </c>
      <c r="B11" s="217" t="str">
        <f>Detailed_BMP_Matrix!B11</f>
        <v>Hydrodynamic Separator</v>
      </c>
      <c r="C11" s="37" t="str">
        <f t="shared" ref="C11:C33" si="0">IF($D$1="Return to Step 3A - Data entry incomplete.","N/A",IF(AND(E11="Compatible",F11="Compatible",G11="Compatible",H11="Compatible",I11="Compatible",J11="Compatible",K11="Compatible",L11="Compatible",M11="Compatible",N11="Compatible",O11="Compatible"),"Compatible","Incompatible"))</f>
        <v>Compatible</v>
      </c>
      <c r="D11" s="218" t="str">
        <f>IF(C11="N/A","N/A",IF(C11="Incompatible","SCREENED OUT","Not Screened Out"))</f>
        <v>Not Screened Out</v>
      </c>
      <c r="E11" s="219" t="str">
        <f>IF('3A_Screening_Phase_1'!$D$9="Yes",
              IF(Detailed_BMP_Matrix!$H11="No",
                           "Incompatible",
                           IF(AND('3A_Screening_Phase_1'!$D$18="Quantity/Quality",Detailed_BMP_Matrix!$J11="No"),
                                                "Incompatible",
                                                "Compatible")),
                "Compatible")</f>
        <v>Compatible</v>
      </c>
      <c r="F11" s="220" t="str">
        <f>IF('3A_Screening_Phase_1'!$D$9&lt;&gt;"Yes",
             IF(AND('3A_Screening_Phase_1'!$D$10="No",'3A_Screening_Phase_1'!$D$11="No",Detailed_BMP_Matrix!$L11="No"),
                       "Incompatible",
                       "Compatible"),
             IF(AND('3A_Screening_Phase_1'!$D$10="No",'3A_Screening_Phase_1'!$D$11="No",Detailed_BMP_Matrix!$H11="No"),
                       "Incompatible",
                       "Compatible"))</f>
        <v>Compatible</v>
      </c>
      <c r="G11" s="221" t="str">
        <f>IF(AND('3A_Screening_Phase_1'!$D$9="No",'3A_Screening_Phase_1'!$D$10="No",'3A_Screening_Phase_1'!$D$11="Yes", '3A_Screening_Phase_1'!$D$24="Required"),
              IF(AND(Detailed_BMP_Matrix!$L11="No",Detailed_BMP_Matrix!$N11="No"),
                        "Incompatible",
                        "Compatible"),
              "Compatible")</f>
        <v>Compatible</v>
      </c>
      <c r="H11" s="219" t="str">
        <f>IF(AND('3A_Screening_Phase_1'!$D$27="Yes",Detailed_BMP_Matrix!$N11&lt;&gt;"Yes"),
                    "Incompatible",
                    "Compatible")</f>
        <v>Compatible</v>
      </c>
      <c r="I11" s="220" t="str">
        <f>IF(AND('3A_Screening_Phase_1'!$D$28="Yes",OR(Detailed_BMP_Matrix!$O11="No",Detailed_BMP_Matrix!$O11="Incidental")),
                    "Incompatible",
                    "Compatible")</f>
        <v>Compatible</v>
      </c>
      <c r="J11" s="222" t="str">
        <f>IF(AND('3A_Screening_Phase_1'!$D$32="Consider in screening",Detailed_BMP_Matrix!$P11="Low"),"Incompatible", "Compatible")</f>
        <v>Compatible</v>
      </c>
      <c r="K11" s="223" t="str">
        <f>IF(AND('3A_Screening_Phase_1'!$D$33="Consider in screening",Detailed_BMP_Matrix!$Q11="Low"),"Incompatible", "Compatible")</f>
        <v>Compatible</v>
      </c>
      <c r="L11" s="223" t="str">
        <f>IF(AND('3A_Screening_Phase_1'!$D$34="Consider in screening",Detailed_BMP_Matrix!$R11="Low"),"Incompatible", "Compatible")</f>
        <v>Compatible</v>
      </c>
      <c r="M11" s="223" t="str">
        <f>IF(AND('3A_Screening_Phase_1'!$D$35="Consider in screening",Detailed_BMP_Matrix!$S11="Low"),"Incompatible", "Compatible")</f>
        <v>Compatible</v>
      </c>
      <c r="N11" s="223" t="str">
        <f>IF(AND('3A_Screening_Phase_1'!$D$36="Consider in screening",Detailed_BMP_Matrix!$T11="Low"),"Incompatible", "Compatible")</f>
        <v>Compatible</v>
      </c>
      <c r="O11" s="224" t="str">
        <f>IF(AND('3A_Screening_Phase_1'!$D$37="Consider in screening",Detailed_BMP_Matrix!$U11="Low"),"Incompatible", "Compatible")</f>
        <v>Compatible</v>
      </c>
    </row>
    <row r="12" spans="1:15" ht="30" x14ac:dyDescent="0.25">
      <c r="A12" s="767"/>
      <c r="B12" s="225" t="str">
        <f>Detailed_BMP_Matrix!B12</f>
        <v>Underground Detention and Sedimentation Vault</v>
      </c>
      <c r="C12" s="38" t="str">
        <f t="shared" si="0"/>
        <v>Compatible</v>
      </c>
      <c r="D12" s="226" t="str">
        <f t="shared" ref="D12:D33" si="1">IF(C12="N/A","N/A",IF(C12="Incompatible","SCREENED OUT","Not Screened Out"))</f>
        <v>Not Screened Out</v>
      </c>
      <c r="E12" s="227" t="str">
        <f>IF('3A_Screening_Phase_1'!$D$9="Yes",
              IF(Detailed_BMP_Matrix!$H12="No",
                           "Incompatible",
                           IF(AND('3A_Screening_Phase_1'!$D$18="Quantity/Quality",Detailed_BMP_Matrix!$J12="No"),
                                                "Incompatible",
                                                "Compatible")),
                "Compatible")</f>
        <v>Compatible</v>
      </c>
      <c r="F12" s="228" t="str">
        <f>IF('3A_Screening_Phase_1'!$D$9&lt;&gt;"Yes",
             IF(AND('3A_Screening_Phase_1'!$D$10="No",'3A_Screening_Phase_1'!$D$11="No",Detailed_BMP_Matrix!$L12="No"),
                       "Incompatible",
                       "Compatible"),
             IF(AND('3A_Screening_Phase_1'!$D$10="No",'3A_Screening_Phase_1'!$D$11="No",Detailed_BMP_Matrix!$H12="No"),
                       "Incompatible",
                       "Compatible"))</f>
        <v>Compatible</v>
      </c>
      <c r="G12" s="229" t="str">
        <f>IF(AND('3A_Screening_Phase_1'!$D$9="No",'3A_Screening_Phase_1'!$D$10="No",'3A_Screening_Phase_1'!$D$11="Yes", '3A_Screening_Phase_1'!$D$24="Required"),
              IF(AND(Detailed_BMP_Matrix!$L12="No",Detailed_BMP_Matrix!$N12="No"),
                        "Incompatible",
                        "Compatible"),
              "Compatible")</f>
        <v>Compatible</v>
      </c>
      <c r="H12" s="227" t="str">
        <f>IF(AND('3A_Screening_Phase_1'!$D$27="Yes",Detailed_BMP_Matrix!$N12&lt;&gt;"Yes"),
                    "Incompatible",
                    "Compatible")</f>
        <v>Compatible</v>
      </c>
      <c r="I12" s="228" t="str">
        <f>IF(AND('3A_Screening_Phase_1'!$D$28="Yes",OR(Detailed_BMP_Matrix!$O12="No",Detailed_BMP_Matrix!$O12="Incidental")),
                    "Incompatible",
                    "Compatible")</f>
        <v>Compatible</v>
      </c>
      <c r="J12" s="230" t="str">
        <f>IF(AND('3A_Screening_Phase_1'!$D$32="Consider in screening",Detailed_BMP_Matrix!$P12="Low"),"Incompatible", "Compatible")</f>
        <v>Compatible</v>
      </c>
      <c r="K12" s="231" t="str">
        <f>IF(AND('3A_Screening_Phase_1'!$D$33="Consider in screening",Detailed_BMP_Matrix!$Q12="Low"),"Incompatible", "Compatible")</f>
        <v>Compatible</v>
      </c>
      <c r="L12" s="231" t="str">
        <f>IF(AND('3A_Screening_Phase_1'!$D$34="Consider in screening",Detailed_BMP_Matrix!$R12="Low"),"Incompatible", "Compatible")</f>
        <v>Compatible</v>
      </c>
      <c r="M12" s="231" t="str">
        <f>IF(AND('3A_Screening_Phase_1'!$D$35="Consider in screening",Detailed_BMP_Matrix!$S12="Low"),"Incompatible", "Compatible")</f>
        <v>Compatible</v>
      </c>
      <c r="N12" s="231" t="str">
        <f>IF(AND('3A_Screening_Phase_1'!$D$36="Consider in screening",Detailed_BMP_Matrix!$T12="Low"),"Incompatible", "Compatible")</f>
        <v>Compatible</v>
      </c>
      <c r="O12" s="232" t="str">
        <f>IF(AND('3A_Screening_Phase_1'!$D$37="Consider in screening",Detailed_BMP_Matrix!$U12="Low"),"Incompatible", "Compatible")</f>
        <v>Compatible</v>
      </c>
    </row>
    <row r="13" spans="1:15" x14ac:dyDescent="0.25">
      <c r="A13" s="767"/>
      <c r="B13" s="225" t="str">
        <f>Detailed_BMP_Matrix!B13</f>
        <v>Modular Manufactured Filtration Systems</v>
      </c>
      <c r="C13" s="38" t="str">
        <f t="shared" si="0"/>
        <v>Compatible</v>
      </c>
      <c r="D13" s="226" t="str">
        <f t="shared" si="1"/>
        <v>Not Screened Out</v>
      </c>
      <c r="E13" s="227" t="str">
        <f>IF('3A_Screening_Phase_1'!$D$9="Yes",
              IF(Detailed_BMP_Matrix!$H13="No",
                           "Incompatible",
                           IF(AND('3A_Screening_Phase_1'!$D$18="Quantity/Quality",Detailed_BMP_Matrix!$J13="No"),
                                                "Incompatible",
                                                "Compatible")),
                "Compatible")</f>
        <v>Compatible</v>
      </c>
      <c r="F13" s="228" t="str">
        <f>IF('3A_Screening_Phase_1'!$D$9&lt;&gt;"Yes",
             IF(AND('3A_Screening_Phase_1'!$D$10="No",'3A_Screening_Phase_1'!$D$11="No",Detailed_BMP_Matrix!$L13="No"),
                       "Incompatible",
                       "Compatible"),
             IF(AND('3A_Screening_Phase_1'!$D$10="No",'3A_Screening_Phase_1'!$D$11="No",Detailed_BMP_Matrix!$H13="No"),
                       "Incompatible",
                       "Compatible"))</f>
        <v>Compatible</v>
      </c>
      <c r="G13" s="229" t="str">
        <f>IF(AND('3A_Screening_Phase_1'!$D$9="No",'3A_Screening_Phase_1'!$D$10="No",'3A_Screening_Phase_1'!$D$11="Yes", '3A_Screening_Phase_1'!$D$24="Required"),
              IF(AND(Detailed_BMP_Matrix!$L13="No",Detailed_BMP_Matrix!$N13="No"),
                        "Incompatible",
                        "Compatible"),
              "Compatible")</f>
        <v>Compatible</v>
      </c>
      <c r="H13" s="227" t="str">
        <f>IF(AND('3A_Screening_Phase_1'!$D$27="Yes",Detailed_BMP_Matrix!$N13&lt;&gt;"Yes"),
                    "Incompatible",
                    "Compatible")</f>
        <v>Compatible</v>
      </c>
      <c r="I13" s="228" t="str">
        <f>IF(AND('3A_Screening_Phase_1'!$D$28="Yes",OR(Detailed_BMP_Matrix!$O13="No",Detailed_BMP_Matrix!$O13="Incidental")),
                    "Incompatible",
                    "Compatible")</f>
        <v>Compatible</v>
      </c>
      <c r="J13" s="230" t="str">
        <f>IF(AND('3A_Screening_Phase_1'!$D$32="Consider in screening",Detailed_BMP_Matrix!$P13="Low"),"Incompatible", "Compatible")</f>
        <v>Compatible</v>
      </c>
      <c r="K13" s="231" t="str">
        <f>IF(AND('3A_Screening_Phase_1'!$D$33="Consider in screening",Detailed_BMP_Matrix!$Q13="Low"),"Incompatible", "Compatible")</f>
        <v>Compatible</v>
      </c>
      <c r="L13" s="231" t="str">
        <f>IF(AND('3A_Screening_Phase_1'!$D$34="Consider in screening",Detailed_BMP_Matrix!$R13="Low"),"Incompatible", "Compatible")</f>
        <v>Compatible</v>
      </c>
      <c r="M13" s="231" t="str">
        <f>IF(AND('3A_Screening_Phase_1'!$D$35="Consider in screening",Detailed_BMP_Matrix!$S13="Low"),"Incompatible", "Compatible")</f>
        <v>Compatible</v>
      </c>
      <c r="N13" s="231" t="str">
        <f>IF(AND('3A_Screening_Phase_1'!$D$36="Consider in screening",Detailed_BMP_Matrix!$T13="Low"),"Incompatible", "Compatible")</f>
        <v>Compatible</v>
      </c>
      <c r="O13" s="232" t="str">
        <f>IF(AND('3A_Screening_Phase_1'!$D$37="Consider in screening",Detailed_BMP_Matrix!$U13="Low"),"Incompatible", "Compatible")</f>
        <v>Compatible</v>
      </c>
    </row>
    <row r="14" spans="1:15" x14ac:dyDescent="0.25">
      <c r="A14" s="767"/>
      <c r="B14" s="225" t="str">
        <f>Detailed_BMP_Matrix!B14</f>
        <v>Multi-Chamber Treatment Train</v>
      </c>
      <c r="C14" s="38" t="str">
        <f t="shared" si="0"/>
        <v>Compatible</v>
      </c>
      <c r="D14" s="226" t="str">
        <f t="shared" si="1"/>
        <v>Not Screened Out</v>
      </c>
      <c r="E14" s="227" t="str">
        <f>IF('3A_Screening_Phase_1'!$D$9="Yes",
              IF(Detailed_BMP_Matrix!$H14="No",
                           "Incompatible",
                           IF(AND('3A_Screening_Phase_1'!$D$18="Quantity/Quality",Detailed_BMP_Matrix!$J14="No"),
                                                "Incompatible",
                                                "Compatible")),
                "Compatible")</f>
        <v>Compatible</v>
      </c>
      <c r="F14" s="228" t="str">
        <f>IF('3A_Screening_Phase_1'!$D$9&lt;&gt;"Yes",
             IF(AND('3A_Screening_Phase_1'!$D$10="No",'3A_Screening_Phase_1'!$D$11="No",Detailed_BMP_Matrix!$L14="No"),
                       "Incompatible",
                       "Compatible"),
             IF(AND('3A_Screening_Phase_1'!$D$10="No",'3A_Screening_Phase_1'!$D$11="No",Detailed_BMP_Matrix!$H14="No"),
                       "Incompatible",
                       "Compatible"))</f>
        <v>Compatible</v>
      </c>
      <c r="G14" s="229" t="str">
        <f>IF(AND('3A_Screening_Phase_1'!$D$9="No",'3A_Screening_Phase_1'!$D$10="No",'3A_Screening_Phase_1'!$D$11="Yes", '3A_Screening_Phase_1'!$D$24="Required"),
              IF(AND(Detailed_BMP_Matrix!$L14="No",Detailed_BMP_Matrix!$N14="No"),
                        "Incompatible",
                        "Compatible"),
              "Compatible")</f>
        <v>Compatible</v>
      </c>
      <c r="H14" s="227" t="str">
        <f>IF(AND('3A_Screening_Phase_1'!$D$27="Yes",Detailed_BMP_Matrix!$N14&lt;&gt;"Yes"),
                    "Incompatible",
                    "Compatible")</f>
        <v>Compatible</v>
      </c>
      <c r="I14" s="228" t="str">
        <f>IF(AND('3A_Screening_Phase_1'!$D$28="Yes",OR(Detailed_BMP_Matrix!$O14="No",Detailed_BMP_Matrix!$O14="Incidental")),
                    "Incompatible",
                    "Compatible")</f>
        <v>Compatible</v>
      </c>
      <c r="J14" s="230" t="str">
        <f>IF(AND('3A_Screening_Phase_1'!$D$32="Consider in screening",Detailed_BMP_Matrix!$P14="Low"),"Incompatible", "Compatible")</f>
        <v>Compatible</v>
      </c>
      <c r="K14" s="231" t="str">
        <f>IF(AND('3A_Screening_Phase_1'!$D$33="Consider in screening",Detailed_BMP_Matrix!$Q14="Low"),"Incompatible", "Compatible")</f>
        <v>Compatible</v>
      </c>
      <c r="L14" s="231" t="str">
        <f>IF(AND('3A_Screening_Phase_1'!$D$34="Consider in screening",Detailed_BMP_Matrix!$R14="Low"),"Incompatible", "Compatible")</f>
        <v>Compatible</v>
      </c>
      <c r="M14" s="231" t="str">
        <f>IF(AND('3A_Screening_Phase_1'!$D$35="Consider in screening",Detailed_BMP_Matrix!$S14="Low"),"Incompatible", "Compatible")</f>
        <v>Compatible</v>
      </c>
      <c r="N14" s="231" t="str">
        <f>IF(AND('3A_Screening_Phase_1'!$D$36="Consider in screening",Detailed_BMP_Matrix!$T14="Low"),"Incompatible", "Compatible")</f>
        <v>Compatible</v>
      </c>
      <c r="O14" s="232" t="str">
        <f>IF(AND('3A_Screening_Phase_1'!$D$37="Consider in screening",Detailed_BMP_Matrix!$U14="Low"),"Incompatible", "Compatible")</f>
        <v>Compatible</v>
      </c>
    </row>
    <row r="15" spans="1:15" x14ac:dyDescent="0.25">
      <c r="A15" s="767"/>
      <c r="B15" s="225" t="str">
        <f>Detailed_BMP_Matrix!B15</f>
        <v>Subsurface Bed Filters</v>
      </c>
      <c r="C15" s="38" t="str">
        <f t="shared" si="0"/>
        <v>Compatible</v>
      </c>
      <c r="D15" s="226" t="str">
        <f t="shared" si="1"/>
        <v>Not Screened Out</v>
      </c>
      <c r="E15" s="227" t="str">
        <f>IF('3A_Screening_Phase_1'!$D$9="Yes",
              IF(Detailed_BMP_Matrix!$H15="No",
                           "Incompatible",
                           IF(AND('3A_Screening_Phase_1'!$D$18="Quantity/Quality",Detailed_BMP_Matrix!$J15="No"),
                                                "Incompatible",
                                                "Compatible")),
                "Compatible")</f>
        <v>Compatible</v>
      </c>
      <c r="F15" s="228" t="str">
        <f>IF('3A_Screening_Phase_1'!$D$9&lt;&gt;"Yes",
             IF(AND('3A_Screening_Phase_1'!$D$10="No",'3A_Screening_Phase_1'!$D$11="No",Detailed_BMP_Matrix!$L15="No"),
                       "Incompatible",
                       "Compatible"),
             IF(AND('3A_Screening_Phase_1'!$D$10="No",'3A_Screening_Phase_1'!$D$11="No",Detailed_BMP_Matrix!$H15="No"),
                       "Incompatible",
                       "Compatible"))</f>
        <v>Compatible</v>
      </c>
      <c r="G15" s="229" t="str">
        <f>IF(AND('3A_Screening_Phase_1'!$D$9="No",'3A_Screening_Phase_1'!$D$10="No",'3A_Screening_Phase_1'!$D$11="Yes", '3A_Screening_Phase_1'!$D$24="Required"),
              IF(AND(Detailed_BMP_Matrix!$L15="No",Detailed_BMP_Matrix!$N15="No"),
                        "Incompatible",
                        "Compatible"),
              "Compatible")</f>
        <v>Compatible</v>
      </c>
      <c r="H15" s="227" t="str">
        <f>IF(AND('3A_Screening_Phase_1'!$D$27="Yes",Detailed_BMP_Matrix!$N15&lt;&gt;"Yes"),
                    "Incompatible",
                    "Compatible")</f>
        <v>Compatible</v>
      </c>
      <c r="I15" s="228" t="str">
        <f>IF(AND('3A_Screening_Phase_1'!$D$28="Yes",OR(Detailed_BMP_Matrix!$O15="No",Detailed_BMP_Matrix!$O15="Incidental")),
                    "Incompatible",
                    "Compatible")</f>
        <v>Compatible</v>
      </c>
      <c r="J15" s="230" t="str">
        <f>IF(AND('3A_Screening_Phase_1'!$D$32="Consider in screening",Detailed_BMP_Matrix!$P15="Low"),"Incompatible", "Compatible")</f>
        <v>Compatible</v>
      </c>
      <c r="K15" s="231" t="str">
        <f>IF(AND('3A_Screening_Phase_1'!$D$33="Consider in screening",Detailed_BMP_Matrix!$Q15="Low"),"Incompatible", "Compatible")</f>
        <v>Compatible</v>
      </c>
      <c r="L15" s="231" t="str">
        <f>IF(AND('3A_Screening_Phase_1'!$D$34="Consider in screening",Detailed_BMP_Matrix!$R15="Low"),"Incompatible", "Compatible")</f>
        <v>Compatible</v>
      </c>
      <c r="M15" s="231" t="str">
        <f>IF(AND('3A_Screening_Phase_1'!$D$35="Consider in screening",Detailed_BMP_Matrix!$S15="Low"),"Incompatible", "Compatible")</f>
        <v>Compatible</v>
      </c>
      <c r="N15" s="231" t="str">
        <f>IF(AND('3A_Screening_Phase_1'!$D$36="Consider in screening",Detailed_BMP_Matrix!$T15="Low"),"Incompatible", "Compatible")</f>
        <v>Compatible</v>
      </c>
      <c r="O15" s="232" t="str">
        <f>IF(AND('3A_Screening_Phase_1'!$D$37="Consider in screening",Detailed_BMP_Matrix!$U15="Low"),"Incompatible", "Compatible")</f>
        <v>Compatible</v>
      </c>
    </row>
    <row r="16" spans="1:15" x14ac:dyDescent="0.25">
      <c r="A16" s="767"/>
      <c r="B16" s="225" t="str">
        <f>Detailed_BMP_Matrix!B16</f>
        <v>Infiltration Gallery</v>
      </c>
      <c r="C16" s="38" t="str">
        <f t="shared" si="0"/>
        <v>Compatible</v>
      </c>
      <c r="D16" s="226" t="str">
        <f t="shared" si="1"/>
        <v>Not Screened Out</v>
      </c>
      <c r="E16" s="227" t="str">
        <f>IF('3A_Screening_Phase_1'!$D$9="Yes",
              IF(Detailed_BMP_Matrix!$H16="No",
                           "Incompatible",
                           IF(AND('3A_Screening_Phase_1'!$D$18="Quantity/Quality",Detailed_BMP_Matrix!$J16="No"),
                                                "Incompatible",
                                                "Compatible")),
                "Compatible")</f>
        <v>Compatible</v>
      </c>
      <c r="F16" s="228" t="str">
        <f>IF('3A_Screening_Phase_1'!$D$9&lt;&gt;"Yes",
             IF(AND('3A_Screening_Phase_1'!$D$10="No",'3A_Screening_Phase_1'!$D$11="No",Detailed_BMP_Matrix!$L16="No"),
                       "Incompatible",
                       "Compatible"),
             IF(AND('3A_Screening_Phase_1'!$D$10="No",'3A_Screening_Phase_1'!$D$11="No",Detailed_BMP_Matrix!$H16="No"),
                       "Incompatible",
                       "Compatible"))</f>
        <v>Compatible</v>
      </c>
      <c r="G16" s="229" t="str">
        <f>IF(AND('3A_Screening_Phase_1'!$D$9="No",'3A_Screening_Phase_1'!$D$10="No",'3A_Screening_Phase_1'!$D$11="Yes", '3A_Screening_Phase_1'!$D$24="Required"),
              IF(AND(Detailed_BMP_Matrix!$L16="No",Detailed_BMP_Matrix!$N16="No"),
                        "Incompatible",
                        "Compatible"),
              "Compatible")</f>
        <v>Compatible</v>
      </c>
      <c r="H16" s="227" t="str">
        <f>IF(AND('3A_Screening_Phase_1'!$D$27="Yes",Detailed_BMP_Matrix!$N16&lt;&gt;"Yes"),
                    "Incompatible",
                    "Compatible")</f>
        <v>Compatible</v>
      </c>
      <c r="I16" s="228" t="str">
        <f>IF(AND('3A_Screening_Phase_1'!$D$28="Yes",OR(Detailed_BMP_Matrix!$O16="No",Detailed_BMP_Matrix!$O16="Incidental")),
                    "Incompatible",
                    "Compatible")</f>
        <v>Compatible</v>
      </c>
      <c r="J16" s="230" t="str">
        <f>IF(AND('3A_Screening_Phase_1'!$D$32="Consider in screening",Detailed_BMP_Matrix!$P16="Low"),"Incompatible", "Compatible")</f>
        <v>Compatible</v>
      </c>
      <c r="K16" s="231" t="str">
        <f>IF(AND('3A_Screening_Phase_1'!$D$33="Consider in screening",Detailed_BMP_Matrix!$Q16="Low"),"Incompatible", "Compatible")</f>
        <v>Compatible</v>
      </c>
      <c r="L16" s="231" t="str">
        <f>IF(AND('3A_Screening_Phase_1'!$D$34="Consider in screening",Detailed_BMP_Matrix!$R16="Low"),"Incompatible", "Compatible")</f>
        <v>Compatible</v>
      </c>
      <c r="M16" s="231" t="str">
        <f>IF(AND('3A_Screening_Phase_1'!$D$35="Consider in screening",Detailed_BMP_Matrix!$S16="Low"),"Incompatible", "Compatible")</f>
        <v>Compatible</v>
      </c>
      <c r="N16" s="231" t="str">
        <f>IF(AND('3A_Screening_Phase_1'!$D$36="Consider in screening",Detailed_BMP_Matrix!$T16="Low"),"Incompatible", "Compatible")</f>
        <v>Compatible</v>
      </c>
      <c r="O16" s="232" t="str">
        <f>IF(AND('3A_Screening_Phase_1'!$D$37="Consider in screening",Detailed_BMP_Matrix!$U16="Low"),"Incompatible", "Compatible")</f>
        <v>Compatible</v>
      </c>
    </row>
    <row r="17" spans="1:15" ht="15.75" thickBot="1" x14ac:dyDescent="0.3">
      <c r="A17" s="768"/>
      <c r="B17" s="233" t="str">
        <f>Detailed_BMP_Matrix!B17</f>
        <v>Subsurface Flow Wetland</v>
      </c>
      <c r="C17" s="39" t="str">
        <f t="shared" si="0"/>
        <v>Compatible</v>
      </c>
      <c r="D17" s="234" t="str">
        <f t="shared" si="1"/>
        <v>Not Screened Out</v>
      </c>
      <c r="E17" s="235" t="str">
        <f>IF('3A_Screening_Phase_1'!$D$9="Yes",
              IF(Detailed_BMP_Matrix!$H17="No",
                           "Incompatible",
                           IF(AND('3A_Screening_Phase_1'!$D$18="Quantity/Quality",Detailed_BMP_Matrix!$J17="No"),
                                                "Incompatible",
                                                "Compatible")),
                "Compatible")</f>
        <v>Compatible</v>
      </c>
      <c r="F17" s="236" t="str">
        <f>IF('3A_Screening_Phase_1'!$D$9&lt;&gt;"Yes",
             IF(AND('3A_Screening_Phase_1'!$D$10="No",'3A_Screening_Phase_1'!$D$11="No",Detailed_BMP_Matrix!$L17="No"),
                       "Incompatible",
                       "Compatible"),
             IF(AND('3A_Screening_Phase_1'!$D$10="No",'3A_Screening_Phase_1'!$D$11="No",Detailed_BMP_Matrix!$H17="No"),
                       "Incompatible",
                       "Compatible"))</f>
        <v>Compatible</v>
      </c>
      <c r="G17" s="237" t="str">
        <f>IF(AND('3A_Screening_Phase_1'!$D$9="No",'3A_Screening_Phase_1'!$D$10="No",'3A_Screening_Phase_1'!$D$11="Yes", '3A_Screening_Phase_1'!$D$24="Required"),
              IF(AND(Detailed_BMP_Matrix!$L17="No",Detailed_BMP_Matrix!$N17="No"),
                        "Incompatible",
                        "Compatible"),
              "Compatible")</f>
        <v>Compatible</v>
      </c>
      <c r="H17" s="235" t="str">
        <f>IF(AND('3A_Screening_Phase_1'!$D$27="Yes",Detailed_BMP_Matrix!$N17&lt;&gt;"Yes"),
                    "Incompatible",
                    "Compatible")</f>
        <v>Compatible</v>
      </c>
      <c r="I17" s="236" t="str">
        <f>IF(AND('3A_Screening_Phase_1'!$D$28="Yes",OR(Detailed_BMP_Matrix!$O17="No",Detailed_BMP_Matrix!$O17="Incidental")),
                    "Incompatible",
                    "Compatible")</f>
        <v>Compatible</v>
      </c>
      <c r="J17" s="238" t="str">
        <f>IF(AND('3A_Screening_Phase_1'!$D$32="Consider in screening",Detailed_BMP_Matrix!$P17="Low"),"Incompatible", "Compatible")</f>
        <v>Compatible</v>
      </c>
      <c r="K17" s="239" t="str">
        <f>IF(AND('3A_Screening_Phase_1'!$D$33="Consider in screening",Detailed_BMP_Matrix!$Q17="Low"),"Incompatible", "Compatible")</f>
        <v>Compatible</v>
      </c>
      <c r="L17" s="239" t="str">
        <f>IF(AND('3A_Screening_Phase_1'!$D$34="Consider in screening",Detailed_BMP_Matrix!$R17="Low"),"Incompatible", "Compatible")</f>
        <v>Compatible</v>
      </c>
      <c r="M17" s="239" t="str">
        <f>IF(AND('3A_Screening_Phase_1'!$D$35="Consider in screening",Detailed_BMP_Matrix!$S17="Low"),"Incompatible", "Compatible")</f>
        <v>Compatible</v>
      </c>
      <c r="N17" s="239" t="str">
        <f>IF(AND('3A_Screening_Phase_1'!$D$36="Consider in screening",Detailed_BMP_Matrix!$T17="Low"),"Incompatible", "Compatible")</f>
        <v>Compatible</v>
      </c>
      <c r="O17" s="240" t="str">
        <f>IF(AND('3A_Screening_Phase_1'!$D$37="Consider in screening",Detailed_BMP_Matrix!$U17="Low"),"Incompatible", "Compatible")</f>
        <v>Compatible</v>
      </c>
    </row>
    <row r="18" spans="1:15" x14ac:dyDescent="0.25">
      <c r="A18" s="766" t="s">
        <v>68</v>
      </c>
      <c r="B18" s="217" t="str">
        <f>Detailed_BMP_Matrix!B18</f>
        <v>Vegetated Filter Strip</v>
      </c>
      <c r="C18" s="37" t="str">
        <f t="shared" si="0"/>
        <v>Compatible</v>
      </c>
      <c r="D18" s="218" t="str">
        <f t="shared" si="1"/>
        <v>Not Screened Out</v>
      </c>
      <c r="E18" s="219" t="str">
        <f>IF('3A_Screening_Phase_1'!$D$9="Yes",
              IF(Detailed_BMP_Matrix!$H18="No",
                           "Incompatible",
                           IF(AND('3A_Screening_Phase_1'!$D$18="Quantity/Quality",Detailed_BMP_Matrix!$J18="No"),
                                                "Incompatible",
                                                "Compatible")),
                "Compatible")</f>
        <v>Compatible</v>
      </c>
      <c r="F18" s="220" t="str">
        <f>IF('3A_Screening_Phase_1'!$D$9&lt;&gt;"Yes",
             IF(AND('3A_Screening_Phase_1'!$D$10="No",'3A_Screening_Phase_1'!$D$11="No",Detailed_BMP_Matrix!$L18="No"),
                       "Incompatible",
                       "Compatible"),
             IF(AND('3A_Screening_Phase_1'!$D$10="No",'3A_Screening_Phase_1'!$D$11="No",Detailed_BMP_Matrix!$H18="No"),
                       "Incompatible",
                       "Compatible"))</f>
        <v>Compatible</v>
      </c>
      <c r="G18" s="221" t="str">
        <f>IF(AND('3A_Screening_Phase_1'!$D$9="No",'3A_Screening_Phase_1'!$D$10="No",'3A_Screening_Phase_1'!$D$11="Yes", '3A_Screening_Phase_1'!$D$24="Required"),
              IF(AND(Detailed_BMP_Matrix!$L18="No",Detailed_BMP_Matrix!$N18="No"),
                        "Incompatible",
                        "Compatible"),
              "Compatible")</f>
        <v>Compatible</v>
      </c>
      <c r="H18" s="219" t="str">
        <f>IF(AND('3A_Screening_Phase_1'!$D$27="Yes",Detailed_BMP_Matrix!$N18&lt;&gt;"Yes"),
                    "Incompatible",
                    "Compatible")</f>
        <v>Compatible</v>
      </c>
      <c r="I18" s="220" t="str">
        <f>IF(AND('3A_Screening_Phase_1'!$D$28="Yes",OR(Detailed_BMP_Matrix!$O18="No",Detailed_BMP_Matrix!$O18="Incidental")),
                    "Incompatible",
                    "Compatible")</f>
        <v>Compatible</v>
      </c>
      <c r="J18" s="222" t="str">
        <f>IF(AND('3A_Screening_Phase_1'!$D$32="Consider in screening",Detailed_BMP_Matrix!$P18="Low"),"Incompatible", "Compatible")</f>
        <v>Compatible</v>
      </c>
      <c r="K18" s="223" t="str">
        <f>IF(AND('3A_Screening_Phase_1'!$D$33="Consider in screening",Detailed_BMP_Matrix!$Q18="Low"),"Incompatible", "Compatible")</f>
        <v>Compatible</v>
      </c>
      <c r="L18" s="223" t="str">
        <f>IF(AND('3A_Screening_Phase_1'!$D$34="Consider in screening",Detailed_BMP_Matrix!$R18="Low"),"Incompatible", "Compatible")</f>
        <v>Compatible</v>
      </c>
      <c r="M18" s="223" t="str">
        <f>IF(AND('3A_Screening_Phase_1'!$D$35="Consider in screening",Detailed_BMP_Matrix!$S18="Low"),"Incompatible", "Compatible")</f>
        <v>Compatible</v>
      </c>
      <c r="N18" s="223" t="str">
        <f>IF(AND('3A_Screening_Phase_1'!$D$36="Consider in screening",Detailed_BMP_Matrix!$T18="Low"),"Incompatible", "Compatible")</f>
        <v>Compatible</v>
      </c>
      <c r="O18" s="224" t="str">
        <f>IF(AND('3A_Screening_Phase_1'!$D$37="Consider in screening",Detailed_BMP_Matrix!$U18="Low"),"Incompatible", "Compatible")</f>
        <v>Compatible</v>
      </c>
    </row>
    <row r="19" spans="1:15" x14ac:dyDescent="0.25">
      <c r="A19" s="767"/>
      <c r="B19" s="225" t="str">
        <f>Detailed_BMP_Matrix!B19</f>
        <v>Shoulder Media Filter Drain</v>
      </c>
      <c r="C19" s="38" t="str">
        <f t="shared" si="0"/>
        <v>Compatible</v>
      </c>
      <c r="D19" s="226" t="str">
        <f t="shared" si="1"/>
        <v>Not Screened Out</v>
      </c>
      <c r="E19" s="227" t="str">
        <f>IF('3A_Screening_Phase_1'!$D$9="Yes",
              IF(Detailed_BMP_Matrix!$H19="No",
                           "Incompatible",
                           IF(AND('3A_Screening_Phase_1'!$D$18="Quantity/Quality",Detailed_BMP_Matrix!$J19="No"),
                                                "Incompatible",
                                                "Compatible")),
                "Compatible")</f>
        <v>Compatible</v>
      </c>
      <c r="F19" s="228" t="str">
        <f>IF('3A_Screening_Phase_1'!$D$9&lt;&gt;"Yes",
             IF(AND('3A_Screening_Phase_1'!$D$10="No",'3A_Screening_Phase_1'!$D$11="No",Detailed_BMP_Matrix!$L19="No"),
                       "Incompatible",
                       "Compatible"),
             IF(AND('3A_Screening_Phase_1'!$D$10="No",'3A_Screening_Phase_1'!$D$11="No",Detailed_BMP_Matrix!$H19="No"),
                       "Incompatible",
                       "Compatible"))</f>
        <v>Compatible</v>
      </c>
      <c r="G19" s="229" t="str">
        <f>IF(AND('3A_Screening_Phase_1'!$D$9="No",'3A_Screening_Phase_1'!$D$10="No",'3A_Screening_Phase_1'!$D$11="Yes", '3A_Screening_Phase_1'!$D$24="Required"),
              IF(AND(Detailed_BMP_Matrix!$L19="No",Detailed_BMP_Matrix!$N19="No"),
                        "Incompatible",
                        "Compatible"),
              "Compatible")</f>
        <v>Compatible</v>
      </c>
      <c r="H19" s="227" t="str">
        <f>IF(AND('3A_Screening_Phase_1'!$D$27="Yes",Detailed_BMP_Matrix!$N19&lt;&gt;"Yes"),
                    "Incompatible",
                    "Compatible")</f>
        <v>Compatible</v>
      </c>
      <c r="I19" s="228" t="str">
        <f>IF(AND('3A_Screening_Phase_1'!$D$28="Yes",OR(Detailed_BMP_Matrix!$O19="No",Detailed_BMP_Matrix!$O19="Incidental")),
                    "Incompatible",
                    "Compatible")</f>
        <v>Compatible</v>
      </c>
      <c r="J19" s="230" t="str">
        <f>IF(AND('3A_Screening_Phase_1'!$D$32="Consider in screening",Detailed_BMP_Matrix!$P19="Low"),"Incompatible", "Compatible")</f>
        <v>Compatible</v>
      </c>
      <c r="K19" s="231" t="str">
        <f>IF(AND('3A_Screening_Phase_1'!$D$33="Consider in screening",Detailed_BMP_Matrix!$Q19="Low"),"Incompatible", "Compatible")</f>
        <v>Compatible</v>
      </c>
      <c r="L19" s="231" t="str">
        <f>IF(AND('3A_Screening_Phase_1'!$D$34="Consider in screening",Detailed_BMP_Matrix!$R19="Low"),"Incompatible", "Compatible")</f>
        <v>Compatible</v>
      </c>
      <c r="M19" s="231" t="str">
        <f>IF(AND('3A_Screening_Phase_1'!$D$35="Consider in screening",Detailed_BMP_Matrix!$S19="Low"),"Incompatible", "Compatible")</f>
        <v>Compatible</v>
      </c>
      <c r="N19" s="231" t="str">
        <f>IF(AND('3A_Screening_Phase_1'!$D$36="Consider in screening",Detailed_BMP_Matrix!$T19="Low"),"Incompatible", "Compatible")</f>
        <v>Compatible</v>
      </c>
      <c r="O19" s="232" t="str">
        <f>IF(AND('3A_Screening_Phase_1'!$D$37="Consider in screening",Detailed_BMP_Matrix!$U19="Low"),"Incompatible", "Compatible")</f>
        <v>Compatible</v>
      </c>
    </row>
    <row r="20" spans="1:15" x14ac:dyDescent="0.25">
      <c r="A20" s="767"/>
      <c r="B20" s="225" t="str">
        <f>Detailed_BMP_Matrix!B20</f>
        <v>Infiltration Trench</v>
      </c>
      <c r="C20" s="38" t="str">
        <f t="shared" si="0"/>
        <v>Compatible</v>
      </c>
      <c r="D20" s="226" t="str">
        <f t="shared" si="1"/>
        <v>Not Screened Out</v>
      </c>
      <c r="E20" s="227" t="str">
        <f>IF('3A_Screening_Phase_1'!$D$9="Yes",
              IF(Detailed_BMP_Matrix!$H20="No",
                           "Incompatible",
                           IF(AND('3A_Screening_Phase_1'!$D$18="Quantity/Quality",Detailed_BMP_Matrix!$J20="No"),
                                                "Incompatible",
                                                "Compatible")),
                "Compatible")</f>
        <v>Compatible</v>
      </c>
      <c r="F20" s="228" t="str">
        <f>IF('3A_Screening_Phase_1'!$D$9&lt;&gt;"Yes",
             IF(AND('3A_Screening_Phase_1'!$D$10="No",'3A_Screening_Phase_1'!$D$11="No",Detailed_BMP_Matrix!$L20="No"),
                       "Incompatible",
                       "Compatible"),
             IF(AND('3A_Screening_Phase_1'!$D$10="No",'3A_Screening_Phase_1'!$D$11="No",Detailed_BMP_Matrix!$H20="No"),
                       "Incompatible",
                       "Compatible"))</f>
        <v>Compatible</v>
      </c>
      <c r="G20" s="229" t="str">
        <f>IF(AND('3A_Screening_Phase_1'!$D$9="No",'3A_Screening_Phase_1'!$D$10="No",'3A_Screening_Phase_1'!$D$11="Yes", '3A_Screening_Phase_1'!$D$24="Required"),
              IF(AND(Detailed_BMP_Matrix!$L20="No",Detailed_BMP_Matrix!$N20="No"),
                        "Incompatible",
                        "Compatible"),
              "Compatible")</f>
        <v>Compatible</v>
      </c>
      <c r="H20" s="227" t="str">
        <f>IF(AND('3A_Screening_Phase_1'!$D$27="Yes",Detailed_BMP_Matrix!$N20&lt;&gt;"Yes"),
                    "Incompatible",
                    "Compatible")</f>
        <v>Compatible</v>
      </c>
      <c r="I20" s="228" t="str">
        <f>IF(AND('3A_Screening_Phase_1'!$D$28="Yes",OR(Detailed_BMP_Matrix!$O20="No",Detailed_BMP_Matrix!$O20="Incidental")),
                    "Incompatible",
                    "Compatible")</f>
        <v>Compatible</v>
      </c>
      <c r="J20" s="230" t="str">
        <f>IF(AND('3A_Screening_Phase_1'!$D$32="Consider in screening",Detailed_BMP_Matrix!$P20="Low"),"Incompatible", "Compatible")</f>
        <v>Compatible</v>
      </c>
      <c r="K20" s="231" t="str">
        <f>IF(AND('3A_Screening_Phase_1'!$D$33="Consider in screening",Detailed_BMP_Matrix!$Q20="Low"),"Incompatible", "Compatible")</f>
        <v>Compatible</v>
      </c>
      <c r="L20" s="231" t="str">
        <f>IF(AND('3A_Screening_Phase_1'!$D$34="Consider in screening",Detailed_BMP_Matrix!$R20="Low"),"Incompatible", "Compatible")</f>
        <v>Compatible</v>
      </c>
      <c r="M20" s="231" t="str">
        <f>IF(AND('3A_Screening_Phase_1'!$D$35="Consider in screening",Detailed_BMP_Matrix!$S20="Low"),"Incompatible", "Compatible")</f>
        <v>Compatible</v>
      </c>
      <c r="N20" s="231" t="str">
        <f>IF(AND('3A_Screening_Phase_1'!$D$36="Consider in screening",Detailed_BMP_Matrix!$T20="Low"),"Incompatible", "Compatible")</f>
        <v>Compatible</v>
      </c>
      <c r="O20" s="232" t="str">
        <f>IF(AND('3A_Screening_Phase_1'!$D$37="Consider in screening",Detailed_BMP_Matrix!$U20="Low"),"Incompatible", "Compatible")</f>
        <v>Compatible</v>
      </c>
    </row>
    <row r="21" spans="1:15" x14ac:dyDescent="0.25">
      <c r="A21" s="767"/>
      <c r="B21" s="225" t="str">
        <f>Detailed_BMP_Matrix!B21</f>
        <v>Vegetated Biofilter / Swale</v>
      </c>
      <c r="C21" s="38" t="str">
        <f t="shared" si="0"/>
        <v>Compatible</v>
      </c>
      <c r="D21" s="226" t="str">
        <f t="shared" si="1"/>
        <v>Not Screened Out</v>
      </c>
      <c r="E21" s="227" t="str">
        <f>IF('3A_Screening_Phase_1'!$D$9="Yes",
              IF(Detailed_BMP_Matrix!$H21="No",
                           "Incompatible",
                           IF(AND('3A_Screening_Phase_1'!$D$18="Quantity/Quality",Detailed_BMP_Matrix!$J21="No"),
                                                "Incompatible",
                                                "Compatible")),
                "Compatible")</f>
        <v>Compatible</v>
      </c>
      <c r="F21" s="228" t="str">
        <f>IF('3A_Screening_Phase_1'!$D$9&lt;&gt;"Yes",
             IF(AND('3A_Screening_Phase_1'!$D$10="No",'3A_Screening_Phase_1'!$D$11="No",Detailed_BMP_Matrix!$L21="No"),
                       "Incompatible",
                       "Compatible"),
             IF(AND('3A_Screening_Phase_1'!$D$10="No",'3A_Screening_Phase_1'!$D$11="No",Detailed_BMP_Matrix!$H21="No"),
                       "Incompatible",
                       "Compatible"))</f>
        <v>Compatible</v>
      </c>
      <c r="G21" s="229" t="str">
        <f>IF(AND('3A_Screening_Phase_1'!$D$9="No",'3A_Screening_Phase_1'!$D$10="No",'3A_Screening_Phase_1'!$D$11="Yes", '3A_Screening_Phase_1'!$D$24="Required"),
              IF(AND(Detailed_BMP_Matrix!$L21="No",Detailed_BMP_Matrix!$N21="No"),
                        "Incompatible",
                        "Compatible"),
              "Compatible")</f>
        <v>Compatible</v>
      </c>
      <c r="H21" s="227" t="str">
        <f>IF(AND('3A_Screening_Phase_1'!$D$27="Yes",Detailed_BMP_Matrix!$N21&lt;&gt;"Yes"),
                    "Incompatible",
                    "Compatible")</f>
        <v>Compatible</v>
      </c>
      <c r="I21" s="228" t="str">
        <f>IF(AND('3A_Screening_Phase_1'!$D$28="Yes",OR(Detailed_BMP_Matrix!$O21="No",Detailed_BMP_Matrix!$O21="Incidental")),
                    "Incompatible",
                    "Compatible")</f>
        <v>Compatible</v>
      </c>
      <c r="J21" s="230" t="str">
        <f>IF(AND('3A_Screening_Phase_1'!$D$32="Consider in screening",Detailed_BMP_Matrix!$P21="Low"),"Incompatible", "Compatible")</f>
        <v>Compatible</v>
      </c>
      <c r="K21" s="231" t="str">
        <f>IF(AND('3A_Screening_Phase_1'!$D$33="Consider in screening",Detailed_BMP_Matrix!$Q21="Low"),"Incompatible", "Compatible")</f>
        <v>Compatible</v>
      </c>
      <c r="L21" s="231" t="str">
        <f>IF(AND('3A_Screening_Phase_1'!$D$34="Consider in screening",Detailed_BMP_Matrix!$R21="Low"),"Incompatible", "Compatible")</f>
        <v>Compatible</v>
      </c>
      <c r="M21" s="231" t="str">
        <f>IF(AND('3A_Screening_Phase_1'!$D$35="Consider in screening",Detailed_BMP_Matrix!$S21="Low"),"Incompatible", "Compatible")</f>
        <v>Compatible</v>
      </c>
      <c r="N21" s="231" t="str">
        <f>IF(AND('3A_Screening_Phase_1'!$D$36="Consider in screening",Detailed_BMP_Matrix!$T21="Low"),"Incompatible", "Compatible")</f>
        <v>Compatible</v>
      </c>
      <c r="O21" s="232" t="str">
        <f>IF(AND('3A_Screening_Phase_1'!$D$37="Consider in screening",Detailed_BMP_Matrix!$U21="Low"),"Incompatible", "Compatible")</f>
        <v>Compatible</v>
      </c>
    </row>
    <row r="22" spans="1:15" ht="15.75" thickBot="1" x14ac:dyDescent="0.3">
      <c r="A22" s="768"/>
      <c r="B22" s="233" t="str">
        <f>Detailed_BMP_Matrix!B22</f>
        <v>Wetland Channel</v>
      </c>
      <c r="C22" s="39" t="str">
        <f t="shared" si="0"/>
        <v>Compatible</v>
      </c>
      <c r="D22" s="234" t="str">
        <f t="shared" si="1"/>
        <v>Not Screened Out</v>
      </c>
      <c r="E22" s="235" t="str">
        <f>IF('3A_Screening_Phase_1'!$D$9="Yes",
              IF(Detailed_BMP_Matrix!$H22="No",
                           "Incompatible",
                           IF(AND('3A_Screening_Phase_1'!$D$18="Quantity/Quality",Detailed_BMP_Matrix!$J22="No"),
                                                "Incompatible",
                                                "Compatible")),
                "Compatible")</f>
        <v>Compatible</v>
      </c>
      <c r="F22" s="236" t="str">
        <f>IF('3A_Screening_Phase_1'!$D$9&lt;&gt;"Yes",
             IF(AND('3A_Screening_Phase_1'!$D$10="No",'3A_Screening_Phase_1'!$D$11="No",Detailed_BMP_Matrix!$L22="No"),
                       "Incompatible",
                       "Compatible"),
             IF(AND('3A_Screening_Phase_1'!$D$10="No",'3A_Screening_Phase_1'!$D$11="No",Detailed_BMP_Matrix!$H22="No"),
                       "Incompatible",
                       "Compatible"))</f>
        <v>Compatible</v>
      </c>
      <c r="G22" s="237" t="str">
        <f>IF(AND('3A_Screening_Phase_1'!$D$9="No",'3A_Screening_Phase_1'!$D$10="No",'3A_Screening_Phase_1'!$D$11="Yes", '3A_Screening_Phase_1'!$D$24="Required"),
              IF(AND(Detailed_BMP_Matrix!$L22="No",Detailed_BMP_Matrix!$N22="No"),
                        "Incompatible",
                        "Compatible"),
              "Compatible")</f>
        <v>Compatible</v>
      </c>
      <c r="H22" s="235" t="str">
        <f>IF(AND('3A_Screening_Phase_1'!$D$27="Yes",Detailed_BMP_Matrix!$N22&lt;&gt;"Yes"),
                    "Incompatible",
                    "Compatible")</f>
        <v>Compatible</v>
      </c>
      <c r="I22" s="236" t="str">
        <f>IF(AND('3A_Screening_Phase_1'!$D$28="Yes",OR(Detailed_BMP_Matrix!$O22="No",Detailed_BMP_Matrix!$O22="Incidental")),
                    "Incompatible",
                    "Compatible")</f>
        <v>Compatible</v>
      </c>
      <c r="J22" s="238" t="str">
        <f>IF(AND('3A_Screening_Phase_1'!$D$32="Consider in screening",Detailed_BMP_Matrix!$P22="Low"),"Incompatible", "Compatible")</f>
        <v>Compatible</v>
      </c>
      <c r="K22" s="239" t="str">
        <f>IF(AND('3A_Screening_Phase_1'!$D$33="Consider in screening",Detailed_BMP_Matrix!$Q22="Low"),"Incompatible", "Compatible")</f>
        <v>Compatible</v>
      </c>
      <c r="L22" s="239" t="str">
        <f>IF(AND('3A_Screening_Phase_1'!$D$34="Consider in screening",Detailed_BMP_Matrix!$R22="Low"),"Incompatible", "Compatible")</f>
        <v>Compatible</v>
      </c>
      <c r="M22" s="239" t="str">
        <f>IF(AND('3A_Screening_Phase_1'!$D$35="Consider in screening",Detailed_BMP_Matrix!$S22="Low"),"Incompatible", "Compatible")</f>
        <v>Compatible</v>
      </c>
      <c r="N22" s="239" t="str">
        <f>IF(AND('3A_Screening_Phase_1'!$D$36="Consider in screening",Detailed_BMP_Matrix!$T22="Low"),"Incompatible", "Compatible")</f>
        <v>Compatible</v>
      </c>
      <c r="O22" s="240" t="str">
        <f>IF(AND('3A_Screening_Phase_1'!$D$37="Consider in screening",Detailed_BMP_Matrix!$U22="Low"),"Incompatible", "Compatible")</f>
        <v>Compatible</v>
      </c>
    </row>
    <row r="23" spans="1:15" x14ac:dyDescent="0.25">
      <c r="A23" s="766" t="s">
        <v>69</v>
      </c>
      <c r="B23" s="217" t="str">
        <f>Detailed_BMP_Matrix!B23</f>
        <v>Bioretention With Underdrain</v>
      </c>
      <c r="C23" s="37" t="str">
        <f t="shared" si="0"/>
        <v>Compatible</v>
      </c>
      <c r="D23" s="218" t="str">
        <f t="shared" si="1"/>
        <v>Not Screened Out</v>
      </c>
      <c r="E23" s="219" t="str">
        <f>IF('3A_Screening_Phase_1'!$D$9="Yes",
              IF(Detailed_BMP_Matrix!$H23="No",
                           "Incompatible",
                           IF(AND('3A_Screening_Phase_1'!$D$18="Quantity/Quality",Detailed_BMP_Matrix!$J23="No"),
                                                "Incompatible",
                                                "Compatible")),
                "Compatible")</f>
        <v>Compatible</v>
      </c>
      <c r="F23" s="220" t="str">
        <f>IF('3A_Screening_Phase_1'!$D$9&lt;&gt;"Yes",
             IF(AND('3A_Screening_Phase_1'!$D$10="No",'3A_Screening_Phase_1'!$D$11="No",Detailed_BMP_Matrix!$L23="No"),
                       "Incompatible",
                       "Compatible"),
             IF(AND('3A_Screening_Phase_1'!$D$10="No",'3A_Screening_Phase_1'!$D$11="No",Detailed_BMP_Matrix!$H23="No"),
                       "Incompatible",
                       "Compatible"))</f>
        <v>Compatible</v>
      </c>
      <c r="G23" s="221" t="str">
        <f>IF(AND('3A_Screening_Phase_1'!$D$9="No",'3A_Screening_Phase_1'!$D$10="No",'3A_Screening_Phase_1'!$D$11="Yes", '3A_Screening_Phase_1'!$D$24="Required"),
              IF(AND(Detailed_BMP_Matrix!$L23="No",Detailed_BMP_Matrix!$N23="No"),
                        "Incompatible",
                        "Compatible"),
              "Compatible")</f>
        <v>Compatible</v>
      </c>
      <c r="H23" s="219" t="str">
        <f>IF(AND('3A_Screening_Phase_1'!$D$27="Yes",Detailed_BMP_Matrix!$N23&lt;&gt;"Yes"),
                    "Incompatible",
                    "Compatible")</f>
        <v>Compatible</v>
      </c>
      <c r="I23" s="220" t="str">
        <f>IF(AND('3A_Screening_Phase_1'!$D$28="Yes",OR(Detailed_BMP_Matrix!$O23="No",Detailed_BMP_Matrix!$O23="Incidental")),
                    "Incompatible",
                    "Compatible")</f>
        <v>Compatible</v>
      </c>
      <c r="J23" s="222" t="str">
        <f>IF(AND('3A_Screening_Phase_1'!$D$32="Consider in screening",Detailed_BMP_Matrix!$P23="Low"),"Incompatible", "Compatible")</f>
        <v>Compatible</v>
      </c>
      <c r="K23" s="223" t="str">
        <f>IF(AND('3A_Screening_Phase_1'!$D$33="Consider in screening",Detailed_BMP_Matrix!$Q23="Low"),"Incompatible", "Compatible")</f>
        <v>Compatible</v>
      </c>
      <c r="L23" s="223" t="str">
        <f>IF(AND('3A_Screening_Phase_1'!$D$34="Consider in screening",Detailed_BMP_Matrix!$R23="Low"),"Incompatible", "Compatible")</f>
        <v>Compatible</v>
      </c>
      <c r="M23" s="223" t="str">
        <f>IF(AND('3A_Screening_Phase_1'!$D$35="Consider in screening",Detailed_BMP_Matrix!$S23="Low"),"Incompatible", "Compatible")</f>
        <v>Compatible</v>
      </c>
      <c r="N23" s="223" t="str">
        <f>IF(AND('3A_Screening_Phase_1'!$D$36="Consider in screening",Detailed_BMP_Matrix!$T23="Low"),"Incompatible", "Compatible")</f>
        <v>Compatible</v>
      </c>
      <c r="O23" s="224" t="str">
        <f>IF(AND('3A_Screening_Phase_1'!$D$37="Consider in screening",Detailed_BMP_Matrix!$U23="Low"),"Incompatible", "Compatible")</f>
        <v>Compatible</v>
      </c>
    </row>
    <row r="24" spans="1:15" x14ac:dyDescent="0.25">
      <c r="A24" s="767"/>
      <c r="B24" s="225" t="str">
        <f>Detailed_BMP_Matrix!B24</f>
        <v>Bioretention Without Underdrain</v>
      </c>
      <c r="C24" s="38" t="str">
        <f t="shared" si="0"/>
        <v>Compatible</v>
      </c>
      <c r="D24" s="226" t="str">
        <f t="shared" si="1"/>
        <v>Not Screened Out</v>
      </c>
      <c r="E24" s="227" t="str">
        <f>IF('3A_Screening_Phase_1'!$D$9="Yes",
              IF(Detailed_BMP_Matrix!$H24="No",
                           "Incompatible",
                           IF(AND('3A_Screening_Phase_1'!$D$18="Quantity/Quality",Detailed_BMP_Matrix!$J24="No"),
                                                "Incompatible",
                                                "Compatible")),
                "Compatible")</f>
        <v>Compatible</v>
      </c>
      <c r="F24" s="228" t="str">
        <f>IF('3A_Screening_Phase_1'!$D$9&lt;&gt;"Yes",
             IF(AND('3A_Screening_Phase_1'!$D$10="No",'3A_Screening_Phase_1'!$D$11="No",Detailed_BMP_Matrix!$L24="No"),
                       "Incompatible",
                       "Compatible"),
             IF(AND('3A_Screening_Phase_1'!$D$10="No",'3A_Screening_Phase_1'!$D$11="No",Detailed_BMP_Matrix!$H24="No"),
                       "Incompatible",
                       "Compatible"))</f>
        <v>Compatible</v>
      </c>
      <c r="G24" s="229" t="str">
        <f>IF(AND('3A_Screening_Phase_1'!$D$9="No",'3A_Screening_Phase_1'!$D$10="No",'3A_Screening_Phase_1'!$D$11="Yes", '3A_Screening_Phase_1'!$D$24="Required"),
              IF(AND(Detailed_BMP_Matrix!$L24="No",Detailed_BMP_Matrix!$N24="No"),
                        "Incompatible",
                        "Compatible"),
              "Compatible")</f>
        <v>Compatible</v>
      </c>
      <c r="H24" s="227" t="str">
        <f>IF(AND('3A_Screening_Phase_1'!$D$27="Yes",Detailed_BMP_Matrix!$N24&lt;&gt;"Yes"),
                    "Incompatible",
                    "Compatible")</f>
        <v>Compatible</v>
      </c>
      <c r="I24" s="228" t="str">
        <f>IF(AND('3A_Screening_Phase_1'!$D$28="Yes",OR(Detailed_BMP_Matrix!$O24="No",Detailed_BMP_Matrix!$O24="Incidental")),
                    "Incompatible",
                    "Compatible")</f>
        <v>Compatible</v>
      </c>
      <c r="J24" s="230" t="str">
        <f>IF(AND('3A_Screening_Phase_1'!$D$32="Consider in screening",Detailed_BMP_Matrix!$P24="Low"),"Incompatible", "Compatible")</f>
        <v>Compatible</v>
      </c>
      <c r="K24" s="231" t="str">
        <f>IF(AND('3A_Screening_Phase_1'!$D$33="Consider in screening",Detailed_BMP_Matrix!$Q24="Low"),"Incompatible", "Compatible")</f>
        <v>Compatible</v>
      </c>
      <c r="L24" s="231" t="str">
        <f>IF(AND('3A_Screening_Phase_1'!$D$34="Consider in screening",Detailed_BMP_Matrix!$R24="Low"),"Incompatible", "Compatible")</f>
        <v>Compatible</v>
      </c>
      <c r="M24" s="231" t="str">
        <f>IF(AND('3A_Screening_Phase_1'!$D$35="Consider in screening",Detailed_BMP_Matrix!$S24="Low"),"Incompatible", "Compatible")</f>
        <v>Compatible</v>
      </c>
      <c r="N24" s="231" t="str">
        <f>IF(AND('3A_Screening_Phase_1'!$D$36="Consider in screening",Detailed_BMP_Matrix!$T24="Low"),"Incompatible", "Compatible")</f>
        <v>Compatible</v>
      </c>
      <c r="O24" s="232" t="str">
        <f>IF(AND('3A_Screening_Phase_1'!$D$37="Consider in screening",Detailed_BMP_Matrix!$U24="Low"),"Incompatible", "Compatible")</f>
        <v>Compatible</v>
      </c>
    </row>
    <row r="25" spans="1:15" x14ac:dyDescent="0.25">
      <c r="A25" s="767"/>
      <c r="B25" s="225" t="str">
        <f>Detailed_BMP_Matrix!B25</f>
        <v>Constructed Wetland</v>
      </c>
      <c r="C25" s="38" t="str">
        <f t="shared" si="0"/>
        <v>Compatible</v>
      </c>
      <c r="D25" s="226" t="str">
        <f t="shared" si="1"/>
        <v>Not Screened Out</v>
      </c>
      <c r="E25" s="227" t="str">
        <f>IF('3A_Screening_Phase_1'!$D$9="Yes",
              IF(Detailed_BMP_Matrix!$H25="No",
                           "Incompatible",
                           IF(AND('3A_Screening_Phase_1'!$D$18="Quantity/Quality",Detailed_BMP_Matrix!$J25="No"),
                                                "Incompatible",
                                                "Compatible")),
                "Compatible")</f>
        <v>Compatible</v>
      </c>
      <c r="F25" s="228" t="str">
        <f>IF('3A_Screening_Phase_1'!$D$9&lt;&gt;"Yes",
             IF(AND('3A_Screening_Phase_1'!$D$10="No",'3A_Screening_Phase_1'!$D$11="No",Detailed_BMP_Matrix!$L25="No"),
                       "Incompatible",
                       "Compatible"),
             IF(AND('3A_Screening_Phase_1'!$D$10="No",'3A_Screening_Phase_1'!$D$11="No",Detailed_BMP_Matrix!$H25="No"),
                       "Incompatible",
                       "Compatible"))</f>
        <v>Compatible</v>
      </c>
      <c r="G25" s="229" t="str">
        <f>IF(AND('3A_Screening_Phase_1'!$D$9="No",'3A_Screening_Phase_1'!$D$10="No",'3A_Screening_Phase_1'!$D$11="Yes", '3A_Screening_Phase_1'!$D$24="Required"),
              IF(AND(Detailed_BMP_Matrix!$L25="No",Detailed_BMP_Matrix!$N25="No"),
                        "Incompatible",
                        "Compatible"),
              "Compatible")</f>
        <v>Compatible</v>
      </c>
      <c r="H25" s="227" t="str">
        <f>IF(AND('3A_Screening_Phase_1'!$D$27="Yes",Detailed_BMP_Matrix!$N25&lt;&gt;"Yes"),
                    "Incompatible",
                    "Compatible")</f>
        <v>Compatible</v>
      </c>
      <c r="I25" s="228" t="str">
        <f>IF(AND('3A_Screening_Phase_1'!$D$28="Yes",OR(Detailed_BMP_Matrix!$O25="No",Detailed_BMP_Matrix!$O25="Incidental")),
                    "Incompatible",
                    "Compatible")</f>
        <v>Compatible</v>
      </c>
      <c r="J25" s="230" t="str">
        <f>IF(AND('3A_Screening_Phase_1'!$D$32="Consider in screening",Detailed_BMP_Matrix!$P25="Low"),"Incompatible", "Compatible")</f>
        <v>Compatible</v>
      </c>
      <c r="K25" s="231" t="str">
        <f>IF(AND('3A_Screening_Phase_1'!$D$33="Consider in screening",Detailed_BMP_Matrix!$Q25="Low"),"Incompatible", "Compatible")</f>
        <v>Compatible</v>
      </c>
      <c r="L25" s="231" t="str">
        <f>IF(AND('3A_Screening_Phase_1'!$D$34="Consider in screening",Detailed_BMP_Matrix!$R25="Low"),"Incompatible", "Compatible")</f>
        <v>Compatible</v>
      </c>
      <c r="M25" s="231" t="str">
        <f>IF(AND('3A_Screening_Phase_1'!$D$35="Consider in screening",Detailed_BMP_Matrix!$S25="Low"),"Incompatible", "Compatible")</f>
        <v>Compatible</v>
      </c>
      <c r="N25" s="231" t="str">
        <f>IF(AND('3A_Screening_Phase_1'!$D$36="Consider in screening",Detailed_BMP_Matrix!$T25="Low"),"Incompatible", "Compatible")</f>
        <v>Compatible</v>
      </c>
      <c r="O25" s="232" t="str">
        <f>IF(AND('3A_Screening_Phase_1'!$D$37="Consider in screening",Detailed_BMP_Matrix!$U25="Low"),"Incompatible", "Compatible")</f>
        <v>Compatible</v>
      </c>
    </row>
    <row r="26" spans="1:15" x14ac:dyDescent="0.25">
      <c r="A26" s="767"/>
      <c r="B26" s="225" t="str">
        <f>Detailed_BMP_Matrix!B26</f>
        <v>Wet Extended Detention Basin</v>
      </c>
      <c r="C26" s="38" t="str">
        <f t="shared" si="0"/>
        <v>Compatible</v>
      </c>
      <c r="D26" s="226" t="str">
        <f t="shared" si="1"/>
        <v>Not Screened Out</v>
      </c>
      <c r="E26" s="227" t="str">
        <f>IF('3A_Screening_Phase_1'!$D$9="Yes",
              IF(Detailed_BMP_Matrix!$H26="No",
                           "Incompatible",
                           IF(AND('3A_Screening_Phase_1'!$D$18="Quantity/Quality",Detailed_BMP_Matrix!$J26="No"),
                                                "Incompatible",
                                                "Compatible")),
                "Compatible")</f>
        <v>Compatible</v>
      </c>
      <c r="F26" s="228" t="str">
        <f>IF('3A_Screening_Phase_1'!$D$9&lt;&gt;"Yes",
             IF(AND('3A_Screening_Phase_1'!$D$10="No",'3A_Screening_Phase_1'!$D$11="No",Detailed_BMP_Matrix!$L26="No"),
                       "Incompatible",
                       "Compatible"),
             IF(AND('3A_Screening_Phase_1'!$D$10="No",'3A_Screening_Phase_1'!$D$11="No",Detailed_BMP_Matrix!$H26="No"),
                       "Incompatible",
                       "Compatible"))</f>
        <v>Compatible</v>
      </c>
      <c r="G26" s="229" t="str">
        <f>IF(AND('3A_Screening_Phase_1'!$D$9="No",'3A_Screening_Phase_1'!$D$10="No",'3A_Screening_Phase_1'!$D$11="Yes", '3A_Screening_Phase_1'!$D$24="Required"),
              IF(AND(Detailed_BMP_Matrix!$L26="No",Detailed_BMP_Matrix!$N26="No"),
                        "Incompatible",
                        "Compatible"),
              "Compatible")</f>
        <v>Compatible</v>
      </c>
      <c r="H26" s="227" t="str">
        <f>IF(AND('3A_Screening_Phase_1'!$D$27="Yes",Detailed_BMP_Matrix!$N26&lt;&gt;"Yes"),
                    "Incompatible",
                    "Compatible")</f>
        <v>Compatible</v>
      </c>
      <c r="I26" s="228" t="str">
        <f>IF(AND('3A_Screening_Phase_1'!$D$28="Yes",OR(Detailed_BMP_Matrix!$O26="No",Detailed_BMP_Matrix!$O26="Incidental")),
                    "Incompatible",
                    "Compatible")</f>
        <v>Compatible</v>
      </c>
      <c r="J26" s="230" t="str">
        <f>IF(AND('3A_Screening_Phase_1'!$D$32="Consider in screening",Detailed_BMP_Matrix!$P26="Low"),"Incompatible", "Compatible")</f>
        <v>Compatible</v>
      </c>
      <c r="K26" s="231" t="str">
        <f>IF(AND('3A_Screening_Phase_1'!$D$33="Consider in screening",Detailed_BMP_Matrix!$Q26="Low"),"Incompatible", "Compatible")</f>
        <v>Compatible</v>
      </c>
      <c r="L26" s="231" t="str">
        <f>IF(AND('3A_Screening_Phase_1'!$D$34="Consider in screening",Detailed_BMP_Matrix!$R26="Low"),"Incompatible", "Compatible")</f>
        <v>Compatible</v>
      </c>
      <c r="M26" s="231" t="str">
        <f>IF(AND('3A_Screening_Phase_1'!$D$35="Consider in screening",Detailed_BMP_Matrix!$S26="Low"),"Incompatible", "Compatible")</f>
        <v>Compatible</v>
      </c>
      <c r="N26" s="231" t="str">
        <f>IF(AND('3A_Screening_Phase_1'!$D$36="Consider in screening",Detailed_BMP_Matrix!$T26="Low"),"Incompatible", "Compatible")</f>
        <v>Compatible</v>
      </c>
      <c r="O26" s="232" t="str">
        <f>IF(AND('3A_Screening_Phase_1'!$D$37="Consider in screening",Detailed_BMP_Matrix!$U26="Low"),"Incompatible", "Compatible")</f>
        <v>Compatible</v>
      </c>
    </row>
    <row r="27" spans="1:15" x14ac:dyDescent="0.25">
      <c r="A27" s="767"/>
      <c r="B27" s="225" t="str">
        <f>Detailed_BMP_Matrix!B27</f>
        <v>Dry Extended Detention Basin</v>
      </c>
      <c r="C27" s="38" t="str">
        <f t="shared" si="0"/>
        <v>Compatible</v>
      </c>
      <c r="D27" s="226" t="str">
        <f t="shared" si="1"/>
        <v>Not Screened Out</v>
      </c>
      <c r="E27" s="227" t="str">
        <f>IF('3A_Screening_Phase_1'!$D$9="Yes",
              IF(Detailed_BMP_Matrix!$H27="No",
                           "Incompatible",
                           IF(AND('3A_Screening_Phase_1'!$D$18="Quantity/Quality",Detailed_BMP_Matrix!$J27="No"),
                                                "Incompatible",
                                                "Compatible")),
                "Compatible")</f>
        <v>Compatible</v>
      </c>
      <c r="F27" s="228" t="str">
        <f>IF('3A_Screening_Phase_1'!$D$9&lt;&gt;"Yes",
             IF(AND('3A_Screening_Phase_1'!$D$10="No",'3A_Screening_Phase_1'!$D$11="No",Detailed_BMP_Matrix!$L27="No"),
                       "Incompatible",
                       "Compatible"),
             IF(AND('3A_Screening_Phase_1'!$D$10="No",'3A_Screening_Phase_1'!$D$11="No",Detailed_BMP_Matrix!$H27="No"),
                       "Incompatible",
                       "Compatible"))</f>
        <v>Compatible</v>
      </c>
      <c r="G27" s="229" t="str">
        <f>IF(AND('3A_Screening_Phase_1'!$D$9="No",'3A_Screening_Phase_1'!$D$10="No",'3A_Screening_Phase_1'!$D$11="Yes", '3A_Screening_Phase_1'!$D$24="Required"),
              IF(AND(Detailed_BMP_Matrix!$L27="No",Detailed_BMP_Matrix!$N27="No"),
                        "Incompatible",
                        "Compatible"),
              "Compatible")</f>
        <v>Compatible</v>
      </c>
      <c r="H27" s="227" t="str">
        <f>IF(AND('3A_Screening_Phase_1'!$D$27="Yes",Detailed_BMP_Matrix!$N27&lt;&gt;"Yes"),
                    "Incompatible",
                    "Compatible")</f>
        <v>Compatible</v>
      </c>
      <c r="I27" s="228" t="str">
        <f>IF(AND('3A_Screening_Phase_1'!$D$28="Yes",OR(Detailed_BMP_Matrix!$O27="No",Detailed_BMP_Matrix!$O27="Incidental")),
                    "Incompatible",
                    "Compatible")</f>
        <v>Compatible</v>
      </c>
      <c r="J27" s="230" t="str">
        <f>IF(AND('3A_Screening_Phase_1'!$D$32="Consider in screening",Detailed_BMP_Matrix!$P27="Low"),"Incompatible", "Compatible")</f>
        <v>Compatible</v>
      </c>
      <c r="K27" s="231" t="str">
        <f>IF(AND('3A_Screening_Phase_1'!$D$33="Consider in screening",Detailed_BMP_Matrix!$Q27="Low"),"Incompatible", "Compatible")</f>
        <v>Compatible</v>
      </c>
      <c r="L27" s="231" t="str">
        <f>IF(AND('3A_Screening_Phase_1'!$D$34="Consider in screening",Detailed_BMP_Matrix!$R27="Low"),"Incompatible", "Compatible")</f>
        <v>Compatible</v>
      </c>
      <c r="M27" s="231" t="str">
        <f>IF(AND('3A_Screening_Phase_1'!$D$35="Consider in screening",Detailed_BMP_Matrix!$S27="Low"),"Incompatible", "Compatible")</f>
        <v>Compatible</v>
      </c>
      <c r="N27" s="231" t="str">
        <f>IF(AND('3A_Screening_Phase_1'!$D$36="Consider in screening",Detailed_BMP_Matrix!$T27="Low"),"Incompatible", "Compatible")</f>
        <v>Compatible</v>
      </c>
      <c r="O27" s="232" t="str">
        <f>IF(AND('3A_Screening_Phase_1'!$D$37="Consider in screening",Detailed_BMP_Matrix!$U27="Low"),"Incompatible", "Compatible")</f>
        <v>Compatible</v>
      </c>
    </row>
    <row r="28" spans="1:15" x14ac:dyDescent="0.25">
      <c r="A28" s="767"/>
      <c r="B28" s="225" t="str">
        <f>Detailed_BMP_Matrix!B28</f>
        <v>Infiltration Basin</v>
      </c>
      <c r="C28" s="38" t="str">
        <f t="shared" si="0"/>
        <v>Compatible</v>
      </c>
      <c r="D28" s="226" t="str">
        <f t="shared" si="1"/>
        <v>Not Screened Out</v>
      </c>
      <c r="E28" s="227" t="str">
        <f>IF('3A_Screening_Phase_1'!$D$9="Yes",
              IF(Detailed_BMP_Matrix!$H28="No",
                           "Incompatible",
                           IF(AND('3A_Screening_Phase_1'!$D$18="Quantity/Quality",Detailed_BMP_Matrix!$J28="No"),
                                                "Incompatible",
                                                "Compatible")),
                "Compatible")</f>
        <v>Compatible</v>
      </c>
      <c r="F28" s="228" t="str">
        <f>IF('3A_Screening_Phase_1'!$D$9&lt;&gt;"Yes",
             IF(AND('3A_Screening_Phase_1'!$D$10="No",'3A_Screening_Phase_1'!$D$11="No",Detailed_BMP_Matrix!$L28="No"),
                       "Incompatible",
                       "Compatible"),
             IF(AND('3A_Screening_Phase_1'!$D$10="No",'3A_Screening_Phase_1'!$D$11="No",Detailed_BMP_Matrix!$H28="No"),
                       "Incompatible",
                       "Compatible"))</f>
        <v>Compatible</v>
      </c>
      <c r="G28" s="229" t="str">
        <f>IF(AND('3A_Screening_Phase_1'!$D$9="No",'3A_Screening_Phase_1'!$D$10="No",'3A_Screening_Phase_1'!$D$11="Yes", '3A_Screening_Phase_1'!$D$24="Required"),
              IF(AND(Detailed_BMP_Matrix!$L28="No",Detailed_BMP_Matrix!$N28="No"),
                        "Incompatible",
                        "Compatible"),
              "Compatible")</f>
        <v>Compatible</v>
      </c>
      <c r="H28" s="227" t="str">
        <f>IF(AND('3A_Screening_Phase_1'!$D$27="Yes",Detailed_BMP_Matrix!$N28&lt;&gt;"Yes"),
                    "Incompatible",
                    "Compatible")</f>
        <v>Compatible</v>
      </c>
      <c r="I28" s="228" t="str">
        <f>IF(AND('3A_Screening_Phase_1'!$D$28="Yes",OR(Detailed_BMP_Matrix!$O28="No",Detailed_BMP_Matrix!$O28="Incidental")),
                    "Incompatible",
                    "Compatible")</f>
        <v>Compatible</v>
      </c>
      <c r="J28" s="230" t="str">
        <f>IF(AND('3A_Screening_Phase_1'!$D$32="Consider in screening",Detailed_BMP_Matrix!$P28="Low"),"Incompatible", "Compatible")</f>
        <v>Compatible</v>
      </c>
      <c r="K28" s="231" t="str">
        <f>IF(AND('3A_Screening_Phase_1'!$D$33="Consider in screening",Detailed_BMP_Matrix!$Q28="Low"),"Incompatible", "Compatible")</f>
        <v>Compatible</v>
      </c>
      <c r="L28" s="231" t="str">
        <f>IF(AND('3A_Screening_Phase_1'!$D$34="Consider in screening",Detailed_BMP_Matrix!$R28="Low"),"Incompatible", "Compatible")</f>
        <v>Compatible</v>
      </c>
      <c r="M28" s="231" t="str">
        <f>IF(AND('3A_Screening_Phase_1'!$D$35="Consider in screening",Detailed_BMP_Matrix!$S28="Low"),"Incompatible", "Compatible")</f>
        <v>Compatible</v>
      </c>
      <c r="N28" s="231" t="str">
        <f>IF(AND('3A_Screening_Phase_1'!$D$36="Consider in screening",Detailed_BMP_Matrix!$T28="Low"),"Incompatible", "Compatible")</f>
        <v>Compatible</v>
      </c>
      <c r="O28" s="232" t="str">
        <f>IF(AND('3A_Screening_Phase_1'!$D$37="Consider in screening",Detailed_BMP_Matrix!$U28="Low"),"Incompatible", "Compatible")</f>
        <v>Compatible</v>
      </c>
    </row>
    <row r="29" spans="1:15" ht="15.75" thickBot="1" x14ac:dyDescent="0.3">
      <c r="A29" s="768"/>
      <c r="B29" s="233" t="str">
        <f>Detailed_BMP_Matrix!B29</f>
        <v>Surface Bed Filter</v>
      </c>
      <c r="C29" s="39" t="str">
        <f t="shared" si="0"/>
        <v>Compatible</v>
      </c>
      <c r="D29" s="234" t="str">
        <f t="shared" si="1"/>
        <v>Not Screened Out</v>
      </c>
      <c r="E29" s="235" t="str">
        <f>IF('3A_Screening_Phase_1'!$D$9="Yes",
              IF(Detailed_BMP_Matrix!$H29="No",
                           "Incompatible",
                           IF(AND('3A_Screening_Phase_1'!$D$18="Quantity/Quality",Detailed_BMP_Matrix!$J29="No"),
                                                "Incompatible",
                                                "Compatible")),
                "Compatible")</f>
        <v>Compatible</v>
      </c>
      <c r="F29" s="236" t="str">
        <f>IF('3A_Screening_Phase_1'!$D$9&lt;&gt;"Yes",
             IF(AND('3A_Screening_Phase_1'!$D$10="No",'3A_Screening_Phase_1'!$D$11="No",Detailed_BMP_Matrix!$L29="No"),
                       "Incompatible",
                       "Compatible"),
             IF(AND('3A_Screening_Phase_1'!$D$10="No",'3A_Screening_Phase_1'!$D$11="No",Detailed_BMP_Matrix!$H29="No"),
                       "Incompatible",
                       "Compatible"))</f>
        <v>Compatible</v>
      </c>
      <c r="G29" s="237" t="str">
        <f>IF(AND('3A_Screening_Phase_1'!$D$9="No",'3A_Screening_Phase_1'!$D$10="No",'3A_Screening_Phase_1'!$D$11="Yes", '3A_Screening_Phase_1'!$D$24="Required"),
              IF(AND(Detailed_BMP_Matrix!$L29="No",Detailed_BMP_Matrix!$N29="No"),
                        "Incompatible",
                        "Compatible"),
              "Compatible")</f>
        <v>Compatible</v>
      </c>
      <c r="H29" s="235" t="str">
        <f>IF(AND('3A_Screening_Phase_1'!$D$27="Yes",Detailed_BMP_Matrix!$N29&lt;&gt;"Yes"),
                    "Incompatible",
                    "Compatible")</f>
        <v>Compatible</v>
      </c>
      <c r="I29" s="236" t="str">
        <f>IF(AND('3A_Screening_Phase_1'!$D$28="Yes",OR(Detailed_BMP_Matrix!$O29="No",Detailed_BMP_Matrix!$O29="Incidental")),
                    "Incompatible",
                    "Compatible")</f>
        <v>Compatible</v>
      </c>
      <c r="J29" s="238" t="str">
        <f>IF(AND('3A_Screening_Phase_1'!$D$32="Consider in screening",Detailed_BMP_Matrix!$P29="Low"),"Incompatible", "Compatible")</f>
        <v>Compatible</v>
      </c>
      <c r="K29" s="239" t="str">
        <f>IF(AND('3A_Screening_Phase_1'!$D$33="Consider in screening",Detailed_BMP_Matrix!$Q29="Low"),"Incompatible", "Compatible")</f>
        <v>Compatible</v>
      </c>
      <c r="L29" s="239" t="str">
        <f>IF(AND('3A_Screening_Phase_1'!$D$34="Consider in screening",Detailed_BMP_Matrix!$R29="Low"),"Incompatible", "Compatible")</f>
        <v>Compatible</v>
      </c>
      <c r="M29" s="239" t="str">
        <f>IF(AND('3A_Screening_Phase_1'!$D$35="Consider in screening",Detailed_BMP_Matrix!$S29="Low"),"Incompatible", "Compatible")</f>
        <v>Compatible</v>
      </c>
      <c r="N29" s="239" t="str">
        <f>IF(AND('3A_Screening_Phase_1'!$D$36="Consider in screening",Detailed_BMP_Matrix!$T29="Low"),"Incompatible", "Compatible")</f>
        <v>Compatible</v>
      </c>
      <c r="O29" s="240" t="str">
        <f>IF(AND('3A_Screening_Phase_1'!$D$37="Consider in screening",Detailed_BMP_Matrix!$U29="Low"),"Incompatible", "Compatible")</f>
        <v>Compatible</v>
      </c>
    </row>
    <row r="30" spans="1:15" x14ac:dyDescent="0.25">
      <c r="A30" s="766" t="s">
        <v>72</v>
      </c>
      <c r="B30" s="217" t="str">
        <f>Detailed_BMP_Matrix!B30</f>
        <v>Permeable Pavement - Infiltration</v>
      </c>
      <c r="C30" s="37" t="str">
        <f t="shared" si="0"/>
        <v>Compatible</v>
      </c>
      <c r="D30" s="218" t="str">
        <f t="shared" si="1"/>
        <v>Not Screened Out</v>
      </c>
      <c r="E30" s="219" t="str">
        <f>IF('3A_Screening_Phase_1'!$D$9="Yes",
              IF(Detailed_BMP_Matrix!$H30="No",
                           "Incompatible",
                           IF(AND('3A_Screening_Phase_1'!$D$18="Quantity/Quality",Detailed_BMP_Matrix!$J30="No"),
                                                "Incompatible",
                                                "Compatible")),
                "Compatible")</f>
        <v>Compatible</v>
      </c>
      <c r="F30" s="220" t="str">
        <f>IF('3A_Screening_Phase_1'!$D$9&lt;&gt;"Yes",
             IF(AND('3A_Screening_Phase_1'!$D$10="No",'3A_Screening_Phase_1'!$D$11="No",Detailed_BMP_Matrix!$L30="No"),
                       "Incompatible",
                       "Compatible"),
             IF(AND('3A_Screening_Phase_1'!$D$10="No",'3A_Screening_Phase_1'!$D$11="No",Detailed_BMP_Matrix!$H30="No"),
                       "Incompatible",
                       "Compatible"))</f>
        <v>Compatible</v>
      </c>
      <c r="G30" s="221" t="str">
        <f>IF(AND('3A_Screening_Phase_1'!$D$9="No",'3A_Screening_Phase_1'!$D$10="No",'3A_Screening_Phase_1'!$D$11="Yes", '3A_Screening_Phase_1'!$D$24="Required"),
              IF(AND(Detailed_BMP_Matrix!$L30="No",Detailed_BMP_Matrix!$N30="No"),
                        "Incompatible",
                        "Compatible"),
              "Compatible")</f>
        <v>Compatible</v>
      </c>
      <c r="H30" s="219" t="str">
        <f>IF(AND('3A_Screening_Phase_1'!$D$27="Yes",Detailed_BMP_Matrix!$N30&lt;&gt;"Yes"),
                    "Incompatible",
                    "Compatible")</f>
        <v>Compatible</v>
      </c>
      <c r="I30" s="220" t="str">
        <f>IF(AND('3A_Screening_Phase_1'!$D$28="Yes",OR(Detailed_BMP_Matrix!$O30="No",Detailed_BMP_Matrix!$O30="Incidental")),
                    "Incompatible",
                    "Compatible")</f>
        <v>Compatible</v>
      </c>
      <c r="J30" s="222" t="str">
        <f>IF(AND('3A_Screening_Phase_1'!$D$32="Consider in screening",Detailed_BMP_Matrix!$P30="Low"),"Incompatible", "Compatible")</f>
        <v>Compatible</v>
      </c>
      <c r="K30" s="223" t="str">
        <f>IF(AND('3A_Screening_Phase_1'!$D$33="Consider in screening",Detailed_BMP_Matrix!$Q30="Low"),"Incompatible", "Compatible")</f>
        <v>Compatible</v>
      </c>
      <c r="L30" s="223" t="str">
        <f>IF(AND('3A_Screening_Phase_1'!$D$34="Consider in screening",Detailed_BMP_Matrix!$R30="Low"),"Incompatible", "Compatible")</f>
        <v>Compatible</v>
      </c>
      <c r="M30" s="223" t="str">
        <f>IF(AND('3A_Screening_Phase_1'!$D$35="Consider in screening",Detailed_BMP_Matrix!$S30="Low"),"Incompatible", "Compatible")</f>
        <v>Compatible</v>
      </c>
      <c r="N30" s="223" t="str">
        <f>IF(AND('3A_Screening_Phase_1'!$D$36="Consider in screening",Detailed_BMP_Matrix!$T30="Low"),"Incompatible", "Compatible")</f>
        <v>Compatible</v>
      </c>
      <c r="O30" s="224" t="str">
        <f>IF(AND('3A_Screening_Phase_1'!$D$37="Consider in screening",Detailed_BMP_Matrix!$U30="Low"),"Incompatible", "Compatible")</f>
        <v>Compatible</v>
      </c>
    </row>
    <row r="31" spans="1:15" ht="30" x14ac:dyDescent="0.25">
      <c r="A31" s="767"/>
      <c r="B31" s="225" t="str">
        <f>Detailed_BMP_Matrix!B31</f>
        <v>Permeable Pavement - Extended Detention</v>
      </c>
      <c r="C31" s="38" t="str">
        <f t="shared" si="0"/>
        <v>Compatible</v>
      </c>
      <c r="D31" s="226" t="str">
        <f t="shared" si="1"/>
        <v>Not Screened Out</v>
      </c>
      <c r="E31" s="227" t="str">
        <f>IF('3A_Screening_Phase_1'!$D$9="Yes",
              IF(Detailed_BMP_Matrix!$H31="No",
                           "Incompatible",
                           IF(AND('3A_Screening_Phase_1'!$D$18="Quantity/Quality",Detailed_BMP_Matrix!$J31="No"),
                                                "Incompatible",
                                                "Compatible")),
                "Compatible")</f>
        <v>Compatible</v>
      </c>
      <c r="F31" s="228" t="str">
        <f>IF('3A_Screening_Phase_1'!$D$9&lt;&gt;"Yes",
             IF(AND('3A_Screening_Phase_1'!$D$10="No",'3A_Screening_Phase_1'!$D$11="No",Detailed_BMP_Matrix!$L31="No"),
                       "Incompatible",
                       "Compatible"),
             IF(AND('3A_Screening_Phase_1'!$D$10="No",'3A_Screening_Phase_1'!$D$11="No",Detailed_BMP_Matrix!$H31="No"),
                       "Incompatible",
                       "Compatible"))</f>
        <v>Compatible</v>
      </c>
      <c r="G31" s="229" t="str">
        <f>IF(AND('3A_Screening_Phase_1'!$D$9="No",'3A_Screening_Phase_1'!$D$10="No",'3A_Screening_Phase_1'!$D$11="Yes", '3A_Screening_Phase_1'!$D$24="Required"),
              IF(AND(Detailed_BMP_Matrix!$L31="No",Detailed_BMP_Matrix!$N31="No"),
                        "Incompatible",
                        "Compatible"),
              "Compatible")</f>
        <v>Compatible</v>
      </c>
      <c r="H31" s="227" t="str">
        <f>IF(AND('3A_Screening_Phase_1'!$D$27="Yes",Detailed_BMP_Matrix!$N31&lt;&gt;"Yes"),
                    "Incompatible",
                    "Compatible")</f>
        <v>Compatible</v>
      </c>
      <c r="I31" s="228" t="str">
        <f>IF(AND('3A_Screening_Phase_1'!$D$28="Yes",OR(Detailed_BMP_Matrix!$O31="No",Detailed_BMP_Matrix!$O31="Incidental")),
                    "Incompatible",
                    "Compatible")</f>
        <v>Compatible</v>
      </c>
      <c r="J31" s="230" t="str">
        <f>IF(AND('3A_Screening_Phase_1'!$D$32="Consider in screening",Detailed_BMP_Matrix!$P31="Low"),"Incompatible", "Compatible")</f>
        <v>Compatible</v>
      </c>
      <c r="K31" s="231" t="str">
        <f>IF(AND('3A_Screening_Phase_1'!$D$33="Consider in screening",Detailed_BMP_Matrix!$Q31="Low"),"Incompatible", "Compatible")</f>
        <v>Compatible</v>
      </c>
      <c r="L31" s="231" t="str">
        <f>IF(AND('3A_Screening_Phase_1'!$D$34="Consider in screening",Detailed_BMP_Matrix!$R31="Low"),"Incompatible", "Compatible")</f>
        <v>Compatible</v>
      </c>
      <c r="M31" s="231" t="str">
        <f>IF(AND('3A_Screening_Phase_1'!$D$35="Consider in screening",Detailed_BMP_Matrix!$S31="Low"),"Incompatible", "Compatible")</f>
        <v>Compatible</v>
      </c>
      <c r="N31" s="231" t="str">
        <f>IF(AND('3A_Screening_Phase_1'!$D$36="Consider in screening",Detailed_BMP_Matrix!$T31="Low"),"Incompatible", "Compatible")</f>
        <v>Compatible</v>
      </c>
      <c r="O31" s="232" t="str">
        <f>IF(AND('3A_Screening_Phase_1'!$D$37="Consider in screening",Detailed_BMP_Matrix!$U31="Low"),"Incompatible", "Compatible")</f>
        <v>Compatible</v>
      </c>
    </row>
    <row r="32" spans="1:15" x14ac:dyDescent="0.25">
      <c r="A32" s="767"/>
      <c r="B32" s="225" t="str">
        <f>Detailed_BMP_Matrix!B32</f>
        <v>Permeable Friction Course (PFC) Overlay</v>
      </c>
      <c r="C32" s="38" t="str">
        <f t="shared" si="0"/>
        <v>Compatible</v>
      </c>
      <c r="D32" s="226" t="str">
        <f t="shared" si="1"/>
        <v>Not Screened Out</v>
      </c>
      <c r="E32" s="227" t="str">
        <f>IF('3A_Screening_Phase_1'!$D$9="Yes",
              IF(Detailed_BMP_Matrix!$H32="No",
                           "Incompatible",
                           IF(AND('3A_Screening_Phase_1'!$D$18="Quantity/Quality",Detailed_BMP_Matrix!$J32="No"),
                                                "Incompatible",
                                                "Compatible")),
                "Compatible")</f>
        <v>Compatible</v>
      </c>
      <c r="F32" s="228" t="str">
        <f>IF('3A_Screening_Phase_1'!$D$9&lt;&gt;"Yes",
             IF(AND('3A_Screening_Phase_1'!$D$10="No",'3A_Screening_Phase_1'!$D$11="No",Detailed_BMP_Matrix!$L32="No"),
                       "Incompatible",
                       "Compatible"),
             IF(AND('3A_Screening_Phase_1'!$D$10="No",'3A_Screening_Phase_1'!$D$11="No",Detailed_BMP_Matrix!$H32="No"),
                       "Incompatible",
                       "Compatible"))</f>
        <v>Compatible</v>
      </c>
      <c r="G32" s="229" t="str">
        <f>IF(AND('3A_Screening_Phase_1'!$D$9="No",'3A_Screening_Phase_1'!$D$10="No",'3A_Screening_Phase_1'!$D$11="Yes", '3A_Screening_Phase_1'!$D$24="Required"),
              IF(AND(Detailed_BMP_Matrix!$L32="No",Detailed_BMP_Matrix!$N32="No"),
                        "Incompatible",
                        "Compatible"),
              "Compatible")</f>
        <v>Compatible</v>
      </c>
      <c r="H32" s="227" t="str">
        <f>IF(AND('3A_Screening_Phase_1'!$D$27="Yes",Detailed_BMP_Matrix!$N32&lt;&gt;"Yes"),
                    "Incompatible",
                    "Compatible")</f>
        <v>Compatible</v>
      </c>
      <c r="I32" s="228" t="str">
        <f>IF(AND('3A_Screening_Phase_1'!$D$28="Yes",OR(Detailed_BMP_Matrix!$O32="No",Detailed_BMP_Matrix!$O32="Incidental")),
                    "Incompatible",
                    "Compatible")</f>
        <v>Compatible</v>
      </c>
      <c r="J32" s="230" t="str">
        <f>IF(AND('3A_Screening_Phase_1'!$D$32="Consider in screening",Detailed_BMP_Matrix!$P32="Low"),"Incompatible", "Compatible")</f>
        <v>Compatible</v>
      </c>
      <c r="K32" s="231" t="str">
        <f>IF(AND('3A_Screening_Phase_1'!$D$33="Consider in screening",Detailed_BMP_Matrix!$Q32="Low"),"Incompatible", "Compatible")</f>
        <v>Compatible</v>
      </c>
      <c r="L32" s="231" t="str">
        <f>IF(AND('3A_Screening_Phase_1'!$D$34="Consider in screening",Detailed_BMP_Matrix!$R32="Low"),"Incompatible", "Compatible")</f>
        <v>Compatible</v>
      </c>
      <c r="M32" s="231" t="str">
        <f>IF(AND('3A_Screening_Phase_1'!$D$35="Consider in screening",Detailed_BMP_Matrix!$S32="Low"),"Incompatible", "Compatible")</f>
        <v>Compatible</v>
      </c>
      <c r="N32" s="231" t="str">
        <f>IF(AND('3A_Screening_Phase_1'!$D$36="Consider in screening",Detailed_BMP_Matrix!$T32="Low"),"Incompatible", "Compatible")</f>
        <v>Compatible</v>
      </c>
      <c r="O32" s="232" t="str">
        <f>IF(AND('3A_Screening_Phase_1'!$D$37="Consider in screening",Detailed_BMP_Matrix!$U32="Low"),"Incompatible", "Compatible")</f>
        <v>Compatible</v>
      </c>
    </row>
    <row r="33" spans="1:15" ht="15.75" thickBot="1" x14ac:dyDescent="0.3">
      <c r="A33" s="768"/>
      <c r="B33" s="233" t="str">
        <f>Detailed_BMP_Matrix!B33</f>
        <v>Permeable Shoulder w/ Stone Reservoir</v>
      </c>
      <c r="C33" s="39" t="str">
        <f t="shared" si="0"/>
        <v>Compatible</v>
      </c>
      <c r="D33" s="234" t="str">
        <f t="shared" si="1"/>
        <v>Not Screened Out</v>
      </c>
      <c r="E33" s="235" t="str">
        <f>IF('3A_Screening_Phase_1'!$D$9="Yes",
              IF(Detailed_BMP_Matrix!$H33="No",
                           "Incompatible",
                           IF(AND('3A_Screening_Phase_1'!$D$18="Quantity/Quality",Detailed_BMP_Matrix!$J33="No"),
                                                "Incompatible",
                                                "Compatible")),
                "Compatible")</f>
        <v>Compatible</v>
      </c>
      <c r="F33" s="236" t="str">
        <f>IF('3A_Screening_Phase_1'!$D$9&lt;&gt;"Yes",
             IF(AND('3A_Screening_Phase_1'!$D$10="No",'3A_Screening_Phase_1'!$D$11="No",Detailed_BMP_Matrix!$L33="No"),
                       "Incompatible",
                       "Compatible"),
             IF(AND('3A_Screening_Phase_1'!$D$10="No",'3A_Screening_Phase_1'!$D$11="No",Detailed_BMP_Matrix!$H33="No"),
                       "Incompatible",
                       "Compatible"))</f>
        <v>Compatible</v>
      </c>
      <c r="G33" s="237" t="str">
        <f>IF(AND('3A_Screening_Phase_1'!$D$9="No",'3A_Screening_Phase_1'!$D$10="No",'3A_Screening_Phase_1'!$D$11="Yes", '3A_Screening_Phase_1'!$D$24="Required"),
              IF(AND(Detailed_BMP_Matrix!$L33="No",Detailed_BMP_Matrix!$N33="No"),
                        "Incompatible",
                        "Compatible"),
              "Compatible")</f>
        <v>Compatible</v>
      </c>
      <c r="H33" s="235" t="str">
        <f>IF(AND('3A_Screening_Phase_1'!$D$27="Yes",Detailed_BMP_Matrix!$N33&lt;&gt;"Yes"),
                    "Incompatible",
                    "Compatible")</f>
        <v>Compatible</v>
      </c>
      <c r="I33" s="236" t="str">
        <f>IF(AND('3A_Screening_Phase_1'!$D$28="Yes",OR(Detailed_BMP_Matrix!$O33="No",Detailed_BMP_Matrix!$O33="Incidental")),
                    "Incompatible",
                    "Compatible")</f>
        <v>Compatible</v>
      </c>
      <c r="J33" s="238" t="str">
        <f>IF(AND('3A_Screening_Phase_1'!$D$32="Consider in screening",Detailed_BMP_Matrix!$P33="Low"),"Incompatible", "Compatible")</f>
        <v>Compatible</v>
      </c>
      <c r="K33" s="239" t="str">
        <f>IF(AND('3A_Screening_Phase_1'!$D$33="Consider in screening",Detailed_BMP_Matrix!$Q33="Low"),"Incompatible", "Compatible")</f>
        <v>Compatible</v>
      </c>
      <c r="L33" s="239" t="str">
        <f>IF(AND('3A_Screening_Phase_1'!$D$34="Consider in screening",Detailed_BMP_Matrix!$R33="Low"),"Incompatible", "Compatible")</f>
        <v>Compatible</v>
      </c>
      <c r="M33" s="239" t="str">
        <f>IF(AND('3A_Screening_Phase_1'!$D$35="Consider in screening",Detailed_BMP_Matrix!$S33="Low"),"Incompatible", "Compatible")</f>
        <v>Compatible</v>
      </c>
      <c r="N33" s="239" t="str">
        <f>IF(AND('3A_Screening_Phase_1'!$D$36="Consider in screening",Detailed_BMP_Matrix!$T33="Low"),"Incompatible", "Compatible")</f>
        <v>Compatible</v>
      </c>
      <c r="O33" s="240" t="str">
        <f>IF(AND('3A_Screening_Phase_1'!$D$37="Consider in screening",Detailed_BMP_Matrix!$U33="Low"),"Incompatible", "Compatible")</f>
        <v>Compatible</v>
      </c>
    </row>
    <row r="35" spans="1:15" x14ac:dyDescent="0.25">
      <c r="B35" s="432" t="s">
        <v>365</v>
      </c>
      <c r="C35" s="155"/>
      <c r="D35" s="155"/>
      <c r="E35" s="155"/>
      <c r="F35" s="155"/>
      <c r="G35" s="155"/>
      <c r="H35" s="155"/>
      <c r="I35" s="155"/>
      <c r="J35" s="155"/>
      <c r="K35" s="155"/>
      <c r="L35" s="155"/>
      <c r="M35" s="155"/>
      <c r="N35" s="155"/>
      <c r="O35" s="241"/>
    </row>
    <row r="36" spans="1:15" ht="67.349999999999994" customHeight="1" x14ac:dyDescent="0.25">
      <c r="B36" s="763" t="s">
        <v>559</v>
      </c>
      <c r="C36" s="764"/>
      <c r="D36" s="764"/>
      <c r="E36" s="764"/>
      <c r="F36" s="764"/>
      <c r="G36" s="764"/>
      <c r="H36" s="764"/>
      <c r="I36" s="764"/>
      <c r="J36" s="764"/>
      <c r="K36" s="764"/>
      <c r="L36" s="764"/>
      <c r="M36" s="764"/>
      <c r="N36" s="764"/>
      <c r="O36" s="765"/>
    </row>
    <row r="37" spans="1:15" x14ac:dyDescent="0.25">
      <c r="B37" s="242"/>
      <c r="C37" s="156"/>
      <c r="D37" s="156"/>
      <c r="E37" s="156"/>
      <c r="F37" s="156"/>
      <c r="G37" s="156"/>
      <c r="H37" s="156"/>
      <c r="I37" s="156"/>
      <c r="J37" s="156"/>
      <c r="K37" s="156"/>
      <c r="L37" s="156"/>
      <c r="M37" s="156"/>
      <c r="N37" s="156"/>
      <c r="O37" s="243"/>
    </row>
    <row r="39" spans="1:15" x14ac:dyDescent="0.25">
      <c r="B39" s="435" t="s">
        <v>425</v>
      </c>
    </row>
    <row r="40" spans="1:15" x14ac:dyDescent="0.25">
      <c r="B40" s="435"/>
    </row>
    <row r="41" spans="1:15" x14ac:dyDescent="0.25">
      <c r="B41" s="435" t="s">
        <v>378</v>
      </c>
    </row>
    <row r="42" spans="1:15" x14ac:dyDescent="0.25">
      <c r="B42" s="435" t="s">
        <v>377</v>
      </c>
    </row>
    <row r="43" spans="1:15" x14ac:dyDescent="0.25">
      <c r="B43" s="435"/>
    </row>
    <row r="44" spans="1:15" x14ac:dyDescent="0.25">
      <c r="B44" s="215" t="s">
        <v>426</v>
      </c>
    </row>
    <row r="46" spans="1:15" ht="15.75" thickBot="1" x14ac:dyDescent="0.3"/>
    <row r="47" spans="1:15" ht="20.25" thickTop="1" thickBot="1" x14ac:dyDescent="0.3">
      <c r="B47" s="603" t="s">
        <v>451</v>
      </c>
      <c r="C47" s="604"/>
      <c r="D47" s="604"/>
      <c r="E47" s="604"/>
      <c r="F47" s="604"/>
      <c r="G47" s="604"/>
      <c r="H47" s="604"/>
      <c r="I47" s="605"/>
    </row>
    <row r="48" spans="1:15" x14ac:dyDescent="0.25">
      <c r="B48" s="197" t="s">
        <v>161</v>
      </c>
      <c r="C48" s="682" t="s">
        <v>463</v>
      </c>
      <c r="D48" s="682"/>
      <c r="E48" s="682"/>
      <c r="F48" s="682"/>
      <c r="G48" s="682"/>
      <c r="H48" s="682"/>
      <c r="I48" s="683"/>
    </row>
    <row r="49" spans="2:9" x14ac:dyDescent="0.25">
      <c r="B49" s="195" t="s">
        <v>162</v>
      </c>
      <c r="C49" s="557" t="s">
        <v>464</v>
      </c>
      <c r="D49" s="557"/>
      <c r="E49" s="557"/>
      <c r="F49" s="557"/>
      <c r="G49" s="557"/>
      <c r="H49" s="557"/>
      <c r="I49" s="684"/>
    </row>
    <row r="50" spans="2:9" x14ac:dyDescent="0.25">
      <c r="B50" s="187" t="s">
        <v>55</v>
      </c>
      <c r="C50" s="557" t="s">
        <v>452</v>
      </c>
      <c r="D50" s="557"/>
      <c r="E50" s="557"/>
      <c r="F50" s="557"/>
      <c r="G50" s="557"/>
      <c r="H50" s="557"/>
      <c r="I50" s="684"/>
    </row>
    <row r="51" spans="2:9" x14ac:dyDescent="0.25">
      <c r="B51" s="193" t="s">
        <v>12</v>
      </c>
      <c r="C51" s="685" t="s">
        <v>453</v>
      </c>
      <c r="D51" s="685"/>
      <c r="E51" s="685"/>
      <c r="F51" s="685"/>
      <c r="G51" s="685"/>
      <c r="H51" s="685"/>
      <c r="I51" s="686"/>
    </row>
    <row r="52" spans="2:9" ht="15.75" thickBot="1" x14ac:dyDescent="0.3">
      <c r="B52" s="189" t="s">
        <v>57</v>
      </c>
      <c r="C52" s="687" t="s">
        <v>454</v>
      </c>
      <c r="D52" s="687"/>
      <c r="E52" s="687"/>
      <c r="F52" s="687"/>
      <c r="G52" s="687"/>
      <c r="H52" s="687"/>
      <c r="I52" s="688"/>
    </row>
    <row r="53" spans="2:9" ht="15.75" thickTop="1" x14ac:dyDescent="0.25"/>
  </sheetData>
  <sheetProtection algorithmName="SHA-512" hashValue="ibE2H2YgLM+GMtug3UPCZlW3LaO52TAaqHZYg0X/42AX18Jw2WHlVl7wH8LpEMEV1+YpS3rezMheu+G4faXTZw==" saltValue="lMpBCPkTj1dtvkeNgfWqvg==" spinCount="100000" sheet="1" objects="1" scenarios="1"/>
  <mergeCells count="21">
    <mergeCell ref="B36:O36"/>
    <mergeCell ref="A11:A17"/>
    <mergeCell ref="A18:A22"/>
    <mergeCell ref="A23:A29"/>
    <mergeCell ref="A30:A33"/>
    <mergeCell ref="A8:A10"/>
    <mergeCell ref="B6:I6"/>
    <mergeCell ref="C8:C10"/>
    <mergeCell ref="D8:D10"/>
    <mergeCell ref="B8:B10"/>
    <mergeCell ref="E8:O8"/>
    <mergeCell ref="J9:O9"/>
    <mergeCell ref="H9:I9"/>
    <mergeCell ref="G9:G10"/>
    <mergeCell ref="E9:F9"/>
    <mergeCell ref="C48:I48"/>
    <mergeCell ref="C50:I50"/>
    <mergeCell ref="C51:I51"/>
    <mergeCell ref="C52:I52"/>
    <mergeCell ref="B47:I47"/>
    <mergeCell ref="C49:I49"/>
  </mergeCells>
  <conditionalFormatting sqref="E11:O30 E32:O33 F31:O31">
    <cfRule type="expression" dxfId="27" priority="5">
      <formula>E11="Incompatible"</formula>
    </cfRule>
    <cfRule type="expression" dxfId="26" priority="6">
      <formula>E11="Compatible"</formula>
    </cfRule>
  </conditionalFormatting>
  <conditionalFormatting sqref="E31">
    <cfRule type="expression" dxfId="25" priority="1">
      <formula>E31="Incompatible"</formula>
    </cfRule>
    <cfRule type="expression" dxfId="24" priority="2">
      <formula>E31="Compatible"</formula>
    </cfRule>
  </conditionalFormatting>
  <conditionalFormatting sqref="C11:D33">
    <cfRule type="expression" dxfId="23" priority="18">
      <formula>$D11="Not Screened Out"</formula>
    </cfRule>
    <cfRule type="expression" dxfId="22" priority="19">
      <formula>$D11="SCREENED OUT"</formula>
    </cfRule>
  </conditionalFormatting>
  <hyperlinks>
    <hyperlink ref="B42" location="'4A_Screening_Phase_2'!A1" display="(Go to Next Step)"/>
    <hyperlink ref="B41" location="'3A_Screening_Phase_1'!A1" display="(Go to Previous Step)"/>
    <hyperlink ref="B44" location="'6_Final_BMP_List'!A1" display="Go to Final Screening Results (Step 6)"/>
    <hyperlink ref="B39" location="MAIN_MENU!A1" display="(RETURN TO MAIN MENU)"/>
    <hyperlink ref="B1" location="MAIN_MENU!A1" display="(RETURN TO MAIN MENU)"/>
    <hyperlink ref="B3" location="'4A_Screening_Phase_2'!A1" display="(Go to Next Step)"/>
    <hyperlink ref="B2" location="'3A_Screening_Phase_1'!A1" display="(Go to Previous Step)"/>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outlinePr showOutlineSymbols="0"/>
  </sheetPr>
  <dimension ref="A1:K58"/>
  <sheetViews>
    <sheetView showGridLines="0" showRowColHeaders="0" showOutlineSymbols="0" zoomScaleNormal="100" workbookViewId="0">
      <pane ySplit="5" topLeftCell="A6" activePane="bottomLeft" state="frozen"/>
      <selection activeCell="B32" sqref="B32:O37"/>
      <selection pane="bottomLeft" activeCell="D13" sqref="D13"/>
    </sheetView>
  </sheetViews>
  <sheetFormatPr defaultColWidth="9.140625" defaultRowHeight="15" x14ac:dyDescent="0.25"/>
  <cols>
    <col min="1" max="1" width="10.7109375" style="124" customWidth="1"/>
    <col min="2" max="2" width="39.7109375" style="139" customWidth="1"/>
    <col min="3" max="3" width="31.7109375" style="139" customWidth="1"/>
    <col min="4" max="4" width="18.28515625" style="126" customWidth="1"/>
    <col min="5" max="5" width="50" style="139" customWidth="1"/>
    <col min="6" max="16384" width="9.140625" style="124"/>
  </cols>
  <sheetData>
    <row r="1" spans="1:11" s="184" customFormat="1" ht="12" customHeight="1" x14ac:dyDescent="0.25">
      <c r="B1" s="435" t="s">
        <v>425</v>
      </c>
      <c r="C1" s="210"/>
      <c r="D1" s="123"/>
      <c r="E1" s="133"/>
    </row>
    <row r="2" spans="1:11" s="184" customFormat="1" ht="12" customHeight="1" x14ac:dyDescent="0.25">
      <c r="B2" s="435" t="s">
        <v>379</v>
      </c>
      <c r="C2" s="211"/>
      <c r="D2" s="123"/>
      <c r="E2" s="133"/>
    </row>
    <row r="3" spans="1:11" s="184" customFormat="1" ht="12" customHeight="1" x14ac:dyDescent="0.25">
      <c r="B3" s="435" t="s">
        <v>380</v>
      </c>
      <c r="C3" s="211"/>
      <c r="D3" s="123"/>
      <c r="E3" s="133"/>
    </row>
    <row r="4" spans="1:11" ht="6" customHeight="1" x14ac:dyDescent="0.25">
      <c r="E4" s="132"/>
    </row>
    <row r="5" spans="1:11" ht="21" x14ac:dyDescent="0.25">
      <c r="A5" s="212" t="s">
        <v>130</v>
      </c>
      <c r="B5" s="122"/>
      <c r="C5" s="122"/>
      <c r="E5" s="132"/>
    </row>
    <row r="6" spans="1:11" ht="44.1" customHeight="1" x14ac:dyDescent="0.25">
      <c r="A6" s="122"/>
      <c r="B6" s="783" t="s">
        <v>580</v>
      </c>
      <c r="C6" s="784"/>
      <c r="D6" s="784"/>
      <c r="E6" s="785"/>
      <c r="F6" s="465"/>
      <c r="G6" s="465"/>
      <c r="H6" s="465"/>
      <c r="I6" s="465"/>
      <c r="J6" s="167"/>
      <c r="K6" s="167"/>
    </row>
    <row r="7" spans="1:11" ht="6" customHeight="1" x14ac:dyDescent="0.25">
      <c r="D7" s="244"/>
    </row>
    <row r="8" spans="1:11" ht="16.5" thickBot="1" x14ac:dyDescent="0.3">
      <c r="A8" s="121" t="s">
        <v>240</v>
      </c>
      <c r="B8" s="214"/>
      <c r="C8" s="214"/>
      <c r="D8" s="245"/>
    </row>
    <row r="9" spans="1:11" ht="61.5" customHeight="1" thickBot="1" x14ac:dyDescent="0.3">
      <c r="B9" s="695" t="s">
        <v>91</v>
      </c>
      <c r="C9" s="696"/>
      <c r="D9" s="519" t="s">
        <v>19</v>
      </c>
      <c r="E9" s="523" t="s">
        <v>556</v>
      </c>
    </row>
    <row r="10" spans="1:11" ht="60.75" thickBot="1" x14ac:dyDescent="0.3">
      <c r="A10" s="246"/>
      <c r="B10" s="786" t="s">
        <v>261</v>
      </c>
      <c r="C10" s="787"/>
      <c r="D10" s="519" t="s">
        <v>266</v>
      </c>
      <c r="E10" s="523" t="s">
        <v>326</v>
      </c>
    </row>
    <row r="11" spans="1:11" ht="43.9" customHeight="1" thickBot="1" x14ac:dyDescent="0.3">
      <c r="B11" s="592" t="s">
        <v>279</v>
      </c>
      <c r="C11" s="697"/>
      <c r="D11" s="519" t="s">
        <v>266</v>
      </c>
      <c r="E11" s="523" t="s">
        <v>693</v>
      </c>
    </row>
    <row r="12" spans="1:11" ht="48" customHeight="1" thickBot="1" x14ac:dyDescent="0.3">
      <c r="B12" s="592" t="s">
        <v>60</v>
      </c>
      <c r="C12" s="697"/>
      <c r="D12" s="519" t="s">
        <v>19</v>
      </c>
      <c r="E12" s="523" t="s">
        <v>544</v>
      </c>
    </row>
    <row r="13" spans="1:11" ht="43.9" customHeight="1" thickBot="1" x14ac:dyDescent="0.3">
      <c r="B13" s="695" t="s">
        <v>480</v>
      </c>
      <c r="C13" s="696"/>
      <c r="D13" s="519" t="s">
        <v>266</v>
      </c>
      <c r="E13" s="523" t="s">
        <v>394</v>
      </c>
    </row>
    <row r="14" spans="1:11" x14ac:dyDescent="0.25">
      <c r="B14" s="131"/>
      <c r="C14" s="131"/>
      <c r="D14" s="131"/>
      <c r="E14" s="131"/>
      <c r="F14" s="131"/>
    </row>
    <row r="15" spans="1:11" ht="16.5" thickBot="1" x14ac:dyDescent="0.3">
      <c r="A15" s="129" t="s">
        <v>241</v>
      </c>
      <c r="D15" s="244"/>
      <c r="E15" s="214"/>
    </row>
    <row r="16" spans="1:11" ht="77.25" customHeight="1" thickBot="1" x14ac:dyDescent="0.3">
      <c r="B16" s="781" t="s">
        <v>493</v>
      </c>
      <c r="C16" s="782"/>
      <c r="D16" s="519" t="s">
        <v>266</v>
      </c>
      <c r="E16" s="523" t="s">
        <v>300</v>
      </c>
    </row>
    <row r="17" spans="1:6" ht="43.9" customHeight="1" thickBot="1" x14ac:dyDescent="0.3">
      <c r="B17" s="773" t="s">
        <v>301</v>
      </c>
      <c r="C17" s="774"/>
      <c r="D17" s="519" t="s">
        <v>19</v>
      </c>
      <c r="E17" s="523" t="s">
        <v>272</v>
      </c>
    </row>
    <row r="18" spans="1:6" x14ac:dyDescent="0.25">
      <c r="B18" s="131"/>
      <c r="C18" s="131"/>
      <c r="D18" s="131"/>
      <c r="E18" s="131"/>
      <c r="F18" s="131"/>
    </row>
    <row r="19" spans="1:6" ht="16.5" thickBot="1" x14ac:dyDescent="0.3">
      <c r="A19" s="121" t="s">
        <v>242</v>
      </c>
      <c r="B19" s="214"/>
      <c r="C19" s="214"/>
      <c r="D19" s="245"/>
    </row>
    <row r="20" spans="1:6" ht="135.75" thickBot="1" x14ac:dyDescent="0.3">
      <c r="B20" s="769" t="s">
        <v>324</v>
      </c>
      <c r="C20" s="770"/>
      <c r="D20" s="519" t="s">
        <v>266</v>
      </c>
      <c r="E20" s="115" t="s">
        <v>595</v>
      </c>
    </row>
    <row r="21" spans="1:6" ht="135.75" thickBot="1" x14ac:dyDescent="0.3">
      <c r="B21" s="771" t="s">
        <v>325</v>
      </c>
      <c r="C21" s="772"/>
      <c r="D21" s="519" t="s">
        <v>266</v>
      </c>
      <c r="E21" s="115" t="s">
        <v>596</v>
      </c>
    </row>
    <row r="22" spans="1:6" ht="75.75" thickBot="1" x14ac:dyDescent="0.3">
      <c r="B22" s="779" t="s">
        <v>100</v>
      </c>
      <c r="C22" s="780"/>
      <c r="D22" s="519" t="s">
        <v>19</v>
      </c>
      <c r="E22" s="115" t="s">
        <v>302</v>
      </c>
    </row>
    <row r="23" spans="1:6" x14ac:dyDescent="0.25">
      <c r="B23" s="131"/>
      <c r="C23" s="131"/>
      <c r="D23" s="131"/>
      <c r="E23" s="131"/>
      <c r="F23" s="131"/>
    </row>
    <row r="24" spans="1:6" ht="58.35" customHeight="1" thickBot="1" x14ac:dyDescent="0.3">
      <c r="A24" s="129" t="s">
        <v>327</v>
      </c>
      <c r="D24" s="777" t="s">
        <v>694</v>
      </c>
      <c r="E24" s="778"/>
      <c r="F24" s="247"/>
    </row>
    <row r="25" spans="1:6" ht="50.25" customHeight="1" thickBot="1" x14ac:dyDescent="0.3">
      <c r="B25" s="775" t="s">
        <v>320</v>
      </c>
      <c r="C25" s="776"/>
      <c r="D25" s="519" t="s">
        <v>19</v>
      </c>
      <c r="E25" s="523" t="s">
        <v>447</v>
      </c>
      <c r="F25" s="248"/>
    </row>
    <row r="26" spans="1:6" ht="29.45" customHeight="1" thickBot="1" x14ac:dyDescent="0.3">
      <c r="B26" s="773" t="s">
        <v>321</v>
      </c>
      <c r="C26" s="774"/>
      <c r="D26" s="519" t="s">
        <v>19</v>
      </c>
      <c r="E26" s="523" t="s">
        <v>446</v>
      </c>
      <c r="F26" s="248"/>
    </row>
    <row r="27" spans="1:6" ht="48.2" customHeight="1" thickBot="1" x14ac:dyDescent="0.3">
      <c r="B27" s="771" t="s">
        <v>322</v>
      </c>
      <c r="C27" s="772"/>
      <c r="D27" s="519" t="s">
        <v>19</v>
      </c>
      <c r="E27" s="523" t="s">
        <v>695</v>
      </c>
      <c r="F27" s="248"/>
    </row>
    <row r="28" spans="1:6" ht="57.75" customHeight="1" thickBot="1" x14ac:dyDescent="0.3">
      <c r="B28" s="773" t="s">
        <v>323</v>
      </c>
      <c r="C28" s="774"/>
      <c r="D28" s="519" t="s">
        <v>19</v>
      </c>
      <c r="E28" s="523" t="s">
        <v>549</v>
      </c>
      <c r="F28" s="248"/>
    </row>
    <row r="29" spans="1:6" x14ac:dyDescent="0.25">
      <c r="B29" s="131"/>
      <c r="C29" s="131"/>
      <c r="D29" s="131"/>
      <c r="E29" s="131"/>
      <c r="F29" s="131"/>
    </row>
    <row r="30" spans="1:6" ht="54.75" customHeight="1" thickBot="1" x14ac:dyDescent="0.3">
      <c r="A30" s="121" t="s">
        <v>329</v>
      </c>
      <c r="B30" s="214"/>
      <c r="C30" s="214"/>
      <c r="D30" s="777" t="s">
        <v>581</v>
      </c>
      <c r="E30" s="778"/>
      <c r="F30" s="248"/>
    </row>
    <row r="31" spans="1:6" ht="210.75" thickBot="1" x14ac:dyDescent="0.3">
      <c r="B31" s="769" t="s">
        <v>214</v>
      </c>
      <c r="C31" s="770"/>
      <c r="D31" s="519" t="s">
        <v>19</v>
      </c>
      <c r="E31" s="117" t="s">
        <v>550</v>
      </c>
      <c r="F31" s="248"/>
    </row>
    <row r="32" spans="1:6" s="122" customFormat="1" ht="90.75" thickBot="1" x14ac:dyDescent="0.3">
      <c r="A32" s="124"/>
      <c r="B32" s="771" t="s">
        <v>305</v>
      </c>
      <c r="C32" s="772"/>
      <c r="D32" s="519" t="s">
        <v>19</v>
      </c>
      <c r="E32" s="116" t="s">
        <v>328</v>
      </c>
      <c r="F32" s="248"/>
    </row>
    <row r="33" spans="2:5" x14ac:dyDescent="0.25">
      <c r="D33" s="249"/>
    </row>
    <row r="34" spans="2:5" x14ac:dyDescent="0.25">
      <c r="B34" s="435" t="s">
        <v>425</v>
      </c>
    </row>
    <row r="35" spans="2:5" x14ac:dyDescent="0.25">
      <c r="B35" s="435"/>
    </row>
    <row r="36" spans="2:5" x14ac:dyDescent="0.25">
      <c r="B36" s="435" t="s">
        <v>379</v>
      </c>
    </row>
    <row r="37" spans="2:5" x14ac:dyDescent="0.25">
      <c r="B37" s="435" t="s">
        <v>380</v>
      </c>
    </row>
    <row r="38" spans="2:5" x14ac:dyDescent="0.25">
      <c r="B38" s="435"/>
    </row>
    <row r="39" spans="2:5" x14ac:dyDescent="0.25">
      <c r="B39" s="215" t="s">
        <v>426</v>
      </c>
    </row>
    <row r="41" spans="2:5" ht="15.75" thickBot="1" x14ac:dyDescent="0.3">
      <c r="B41" s="250"/>
      <c r="C41" s="250"/>
      <c r="D41" s="158"/>
      <c r="E41" s="250"/>
    </row>
    <row r="42" spans="2:5" ht="20.25" thickTop="1" thickBot="1" x14ac:dyDescent="0.3">
      <c r="B42" s="603" t="s">
        <v>451</v>
      </c>
      <c r="C42" s="604"/>
      <c r="D42" s="604"/>
      <c r="E42" s="605"/>
    </row>
    <row r="43" spans="2:5" x14ac:dyDescent="0.25">
      <c r="B43" s="186" t="s">
        <v>266</v>
      </c>
      <c r="C43" s="682" t="s">
        <v>455</v>
      </c>
      <c r="D43" s="682"/>
      <c r="E43" s="683"/>
    </row>
    <row r="44" spans="2:5" ht="28.7" customHeight="1" x14ac:dyDescent="0.25">
      <c r="B44" s="196" t="s">
        <v>19</v>
      </c>
      <c r="C44" s="557" t="s">
        <v>461</v>
      </c>
      <c r="D44" s="557"/>
      <c r="E44" s="684"/>
    </row>
    <row r="45" spans="2:5" x14ac:dyDescent="0.25">
      <c r="B45" s="187" t="s">
        <v>55</v>
      </c>
      <c r="C45" s="557" t="s">
        <v>452</v>
      </c>
      <c r="D45" s="557"/>
      <c r="E45" s="684"/>
    </row>
    <row r="46" spans="2:5" x14ac:dyDescent="0.25">
      <c r="B46" s="193" t="s">
        <v>12</v>
      </c>
      <c r="C46" s="685" t="s">
        <v>453</v>
      </c>
      <c r="D46" s="685"/>
      <c r="E46" s="686"/>
    </row>
    <row r="47" spans="2:5" ht="15.75" thickBot="1" x14ac:dyDescent="0.3">
      <c r="B47" s="189" t="s">
        <v>57</v>
      </c>
      <c r="C47" s="687" t="s">
        <v>454</v>
      </c>
      <c r="D47" s="687"/>
      <c r="E47" s="688"/>
    </row>
    <row r="48" spans="2:5" ht="15.75" thickTop="1" x14ac:dyDescent="0.25">
      <c r="B48" s="130"/>
      <c r="C48" s="130"/>
    </row>
    <row r="49" spans="2:3" x14ac:dyDescent="0.25">
      <c r="B49" s="130"/>
      <c r="C49" s="130"/>
    </row>
    <row r="50" spans="2:3" x14ac:dyDescent="0.25">
      <c r="B50" s="130"/>
      <c r="C50" s="130"/>
    </row>
    <row r="51" spans="2:3" x14ac:dyDescent="0.25">
      <c r="B51" s="130"/>
      <c r="C51" s="130"/>
    </row>
    <row r="52" spans="2:3" x14ac:dyDescent="0.25">
      <c r="B52" s="250"/>
      <c r="C52" s="250"/>
    </row>
    <row r="53" spans="2:3" x14ac:dyDescent="0.25">
      <c r="B53" s="250"/>
      <c r="C53" s="250"/>
    </row>
    <row r="54" spans="2:3" x14ac:dyDescent="0.25">
      <c r="B54" s="250"/>
      <c r="C54" s="250"/>
    </row>
    <row r="55" spans="2:3" x14ac:dyDescent="0.25">
      <c r="B55" s="250"/>
      <c r="C55" s="250"/>
    </row>
    <row r="56" spans="2:3" x14ac:dyDescent="0.25">
      <c r="B56" s="250"/>
      <c r="C56" s="250"/>
    </row>
    <row r="57" spans="2:3" x14ac:dyDescent="0.25">
      <c r="B57" s="250"/>
      <c r="C57" s="250"/>
    </row>
    <row r="58" spans="2:3" x14ac:dyDescent="0.25">
      <c r="B58" s="250"/>
      <c r="C58" s="250"/>
    </row>
  </sheetData>
  <sheetProtection algorithmName="SHA-512" hashValue="3+roCiSbUPYYgB0r67pI3dcctkNc32ijzi3OoEnNrEz1lRP/iVRAB6r7MvwHYKYlizwrspOVBXRGjYc68vWEsw==" saltValue="HKEyXaJAjs7g6xKCe7u0zw==" spinCount="100000" sheet="1" objects="1" scenarios="1"/>
  <mergeCells count="25">
    <mergeCell ref="B6:E6"/>
    <mergeCell ref="B9:C9"/>
    <mergeCell ref="B11:C11"/>
    <mergeCell ref="B12:C12"/>
    <mergeCell ref="B10:C10"/>
    <mergeCell ref="D24:E24"/>
    <mergeCell ref="B28:C28"/>
    <mergeCell ref="B27:C27"/>
    <mergeCell ref="B13:C13"/>
    <mergeCell ref="B22:C22"/>
    <mergeCell ref="B16:C16"/>
    <mergeCell ref="B17:C17"/>
    <mergeCell ref="B20:C20"/>
    <mergeCell ref="B21:C21"/>
    <mergeCell ref="B31:C31"/>
    <mergeCell ref="B32:C32"/>
    <mergeCell ref="B26:C26"/>
    <mergeCell ref="C45:E45"/>
    <mergeCell ref="B25:C25"/>
    <mergeCell ref="D30:E30"/>
    <mergeCell ref="C46:E46"/>
    <mergeCell ref="C47:E47"/>
    <mergeCell ref="B42:E42"/>
    <mergeCell ref="C44:E44"/>
    <mergeCell ref="C43:E43"/>
  </mergeCells>
  <conditionalFormatting sqref="D1">
    <cfRule type="cellIs" dxfId="21" priority="1" operator="equal">
      <formula>"Please respond to all questions below before proceeding."</formula>
    </cfRule>
  </conditionalFormatting>
  <dataValidations count="3">
    <dataValidation type="list" allowBlank="1" showInputMessage="1" showErrorMessage="1" sqref="D18 D23 D14:D15 D29">
      <formula1>YesNo1</formula1>
    </dataValidation>
    <dataValidation type="list" allowBlank="1" showInputMessage="1" showErrorMessage="1" sqref="D22">
      <formula1>HSG</formula1>
    </dataValidation>
    <dataValidation type="list" allowBlank="1" showInputMessage="1" showErrorMessage="1" sqref="D9 D12 D17 D31:D32 D25:D28">
      <formula1>yesno5</formula1>
    </dataValidation>
  </dataValidations>
  <hyperlinks>
    <hyperlink ref="B37" location="'4B_Screening_Phase_2_Results'!A1" display="(Go to Next Step)"/>
    <hyperlink ref="B36" location="'3B_Screening_Phase_1_Results'!A1" display="(Go to Previous Step)"/>
    <hyperlink ref="B1" location="MAIN_MENU!A1" display="(RETURN TO MAIN MENU)"/>
    <hyperlink ref="B34" location="MAIN_MENU!A1" display="(RETURN TO MAIN MENU)"/>
    <hyperlink ref="B3" location="'4B_Screening_Phase_2_Results'!A1" display="(Go to Next Step)"/>
    <hyperlink ref="B2" location="'3B_Screening_Phase_1_Results'!A1" display="(Go to Previous Step)"/>
    <hyperlink ref="B39" location="'6_Final_BMP_List'!A1" display="Go to Final Screening Results (Step 6)"/>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outlinePr showOutlineSymbols="0"/>
  </sheetPr>
  <dimension ref="A1:R53"/>
  <sheetViews>
    <sheetView showGridLines="0" showRowColHeaders="0" showOutlineSymbols="0" zoomScaleNormal="100" workbookViewId="0">
      <pane xSplit="2" ySplit="10" topLeftCell="C11" activePane="bottomRight" state="frozen"/>
      <selection activeCell="B32" sqref="B32:O37"/>
      <selection pane="topRight" activeCell="B32" sqref="B32:O37"/>
      <selection pane="bottomLeft" activeCell="B32" sqref="B32:O37"/>
      <selection pane="bottomRight" activeCell="F20" sqref="F20"/>
    </sheetView>
  </sheetViews>
  <sheetFormatPr defaultColWidth="8.85546875" defaultRowHeight="15" x14ac:dyDescent="0.25"/>
  <cols>
    <col min="1" max="1" width="10.7109375" style="122" customWidth="1"/>
    <col min="2" max="2" width="39.7109375" style="122" customWidth="1"/>
    <col min="3" max="3" width="23.140625" style="134" customWidth="1"/>
    <col min="4" max="4" width="16" style="134" customWidth="1"/>
    <col min="5" max="5" width="19.7109375" style="134" customWidth="1"/>
    <col min="6" max="6" width="12.7109375" style="245" customWidth="1"/>
    <col min="7" max="7" width="12.85546875" style="245" customWidth="1"/>
    <col min="8" max="8" width="15.28515625" style="245" customWidth="1"/>
    <col min="9" max="9" width="14.85546875" style="245" customWidth="1"/>
    <col min="10" max="10" width="15.7109375" style="245" customWidth="1"/>
    <col min="11" max="14" width="12.7109375" style="245" customWidth="1"/>
    <col min="15" max="15" width="14.28515625" style="245" customWidth="1"/>
    <col min="16" max="18" width="12.7109375" style="245" customWidth="1"/>
    <col min="19" max="16384" width="8.85546875" style="122"/>
  </cols>
  <sheetData>
    <row r="1" spans="1:18" s="208" customFormat="1" ht="12" customHeight="1" x14ac:dyDescent="0.25">
      <c r="B1" s="209" t="s">
        <v>425</v>
      </c>
      <c r="C1" s="216"/>
      <c r="D1" s="127"/>
      <c r="E1" s="127"/>
      <c r="F1" s="127"/>
      <c r="G1" s="251"/>
      <c r="H1" s="251"/>
      <c r="I1" s="251"/>
      <c r="J1" s="251"/>
      <c r="K1" s="251"/>
      <c r="L1" s="251"/>
      <c r="M1" s="251"/>
      <c r="N1" s="251"/>
      <c r="O1" s="251"/>
      <c r="P1" s="251"/>
      <c r="Q1" s="251"/>
      <c r="R1" s="251"/>
    </row>
    <row r="2" spans="1:18" s="208" customFormat="1" ht="12" customHeight="1" x14ac:dyDescent="0.25">
      <c r="B2" s="209" t="s">
        <v>385</v>
      </c>
      <c r="C2" s="128"/>
      <c r="D2" s="127"/>
      <c r="E2" s="127"/>
      <c r="F2" s="127"/>
      <c r="G2" s="251"/>
      <c r="H2" s="251"/>
      <c r="I2" s="251"/>
      <c r="J2" s="251"/>
      <c r="K2" s="252"/>
      <c r="L2" s="252"/>
      <c r="M2" s="252"/>
      <c r="N2" s="251"/>
      <c r="O2" s="251"/>
      <c r="P2" s="251"/>
      <c r="Q2" s="251"/>
      <c r="R2" s="251"/>
    </row>
    <row r="3" spans="1:18" s="208" customFormat="1" ht="12" customHeight="1" x14ac:dyDescent="0.25">
      <c r="B3" s="209" t="s">
        <v>381</v>
      </c>
      <c r="C3" s="128"/>
      <c r="D3" s="127"/>
      <c r="E3" s="127"/>
      <c r="F3" s="127"/>
      <c r="G3" s="251"/>
      <c r="H3" s="251"/>
      <c r="I3" s="251"/>
      <c r="J3" s="251"/>
      <c r="K3" s="251"/>
      <c r="L3" s="251"/>
      <c r="M3" s="251"/>
      <c r="N3" s="251"/>
      <c r="O3" s="251"/>
      <c r="P3" s="251"/>
      <c r="Q3" s="251"/>
      <c r="R3" s="251"/>
    </row>
    <row r="4" spans="1:18" ht="6" customHeight="1" x14ac:dyDescent="0.25"/>
    <row r="5" spans="1:18" ht="21" x14ac:dyDescent="0.25">
      <c r="A5" s="212" t="s">
        <v>132</v>
      </c>
    </row>
    <row r="6" spans="1:18" ht="29.25" customHeight="1" x14ac:dyDescent="0.25">
      <c r="B6" s="578" t="s">
        <v>579</v>
      </c>
      <c r="C6" s="652"/>
      <c r="D6" s="652"/>
      <c r="E6" s="652"/>
      <c r="F6" s="579"/>
      <c r="G6" s="467"/>
      <c r="H6" s="467"/>
      <c r="I6" s="467"/>
      <c r="J6" s="464"/>
      <c r="K6" s="464"/>
      <c r="N6" s="253"/>
      <c r="O6" s="254"/>
      <c r="P6" s="254"/>
    </row>
    <row r="7" spans="1:18" ht="6" customHeight="1" thickBot="1" x14ac:dyDescent="0.3"/>
    <row r="8" spans="1:18" ht="15.6" customHeight="1" thickBot="1" x14ac:dyDescent="0.3">
      <c r="A8" s="745" t="s">
        <v>39</v>
      </c>
      <c r="B8" s="745" t="s">
        <v>136</v>
      </c>
      <c r="C8" s="792" t="s">
        <v>170</v>
      </c>
      <c r="D8" s="748" t="s">
        <v>169</v>
      </c>
      <c r="E8" s="751" t="s">
        <v>178</v>
      </c>
      <c r="F8" s="795" t="s">
        <v>158</v>
      </c>
      <c r="G8" s="796"/>
      <c r="H8" s="796"/>
      <c r="I8" s="796"/>
      <c r="J8" s="796"/>
      <c r="K8" s="796"/>
      <c r="L8" s="796"/>
      <c r="M8" s="796"/>
      <c r="N8" s="796"/>
      <c r="O8" s="796"/>
      <c r="P8" s="796"/>
      <c r="Q8" s="796"/>
      <c r="R8" s="797"/>
    </row>
    <row r="9" spans="1:18" ht="29.25" customHeight="1" x14ac:dyDescent="0.25">
      <c r="A9" s="746"/>
      <c r="B9" s="746"/>
      <c r="C9" s="793"/>
      <c r="D9" s="749"/>
      <c r="E9" s="752"/>
      <c r="F9" s="760" t="s">
        <v>267</v>
      </c>
      <c r="G9" s="798"/>
      <c r="H9" s="798"/>
      <c r="I9" s="761"/>
      <c r="J9" s="664" t="s">
        <v>268</v>
      </c>
      <c r="K9" s="760" t="s">
        <v>269</v>
      </c>
      <c r="L9" s="798"/>
      <c r="M9" s="761"/>
      <c r="N9" s="760" t="s">
        <v>270</v>
      </c>
      <c r="O9" s="798"/>
      <c r="P9" s="761"/>
      <c r="Q9" s="760" t="s">
        <v>271</v>
      </c>
      <c r="R9" s="761"/>
    </row>
    <row r="10" spans="1:18" ht="30" customHeight="1" thickBot="1" x14ac:dyDescent="0.3">
      <c r="A10" s="747"/>
      <c r="B10" s="747"/>
      <c r="C10" s="794"/>
      <c r="D10" s="750"/>
      <c r="E10" s="753"/>
      <c r="F10" s="46" t="s">
        <v>175</v>
      </c>
      <c r="G10" s="41" t="s">
        <v>102</v>
      </c>
      <c r="H10" s="41" t="s">
        <v>216</v>
      </c>
      <c r="I10" s="42" t="s">
        <v>215</v>
      </c>
      <c r="J10" s="762"/>
      <c r="K10" s="46" t="s">
        <v>565</v>
      </c>
      <c r="L10" s="41" t="s">
        <v>564</v>
      </c>
      <c r="M10" s="42" t="s">
        <v>61</v>
      </c>
      <c r="N10" s="46" t="s">
        <v>180</v>
      </c>
      <c r="O10" s="255" t="s">
        <v>563</v>
      </c>
      <c r="P10" s="256" t="s">
        <v>562</v>
      </c>
      <c r="Q10" s="46" t="s">
        <v>171</v>
      </c>
      <c r="R10" s="42" t="s">
        <v>172</v>
      </c>
    </row>
    <row r="11" spans="1:18" x14ac:dyDescent="0.25">
      <c r="A11" s="766" t="s">
        <v>67</v>
      </c>
      <c r="B11" s="257" t="str">
        <f>Detailed_BMP_Matrix!B11</f>
        <v>Hydrodynamic Separator</v>
      </c>
      <c r="C11" s="37" t="str">
        <f>'3B_Screening_Phase_1_Results'!D11</f>
        <v>Not Screened Out</v>
      </c>
      <c r="D11" s="37" t="str">
        <f t="shared" ref="D11:D33" si="0">IF(AND(F11="Compatible",G11="Compatible",H11="Compatible",I11="Compatible",J11="Compatible",K11="Compatible",L11="Compatible",M11="Compatible",OR(N11="Compatible",O11="Compatible",P11="Compatible"),Q11="Compatible",R11="Compatible"),"Compatible","Incompatible")</f>
        <v>Compatible</v>
      </c>
      <c r="E11" s="258" t="str">
        <f>IF(D11="N/A","N/A",IF(OR(D11="Incompatible",C11="SCREENED OUT"),"SCREENED OUT","Not Screened Out"))</f>
        <v>Not Screened Out</v>
      </c>
      <c r="F11" s="259" t="str">
        <f>IF(OR(ISTEXT(Detailed_BMP_Matrix!$AB11),ISBLANK('4A_Screening_Phase_2'!$D$13),ISTEXT('4A_Screening_Phase_2'!$D$13)),
              "Compatible",
              IF('4A_Screening_Phase_2'!$D$13&lt;Detailed_BMP_Matrix!$AB11,
                           "Incompatible",
                           "Compatible"))</f>
        <v>Compatible</v>
      </c>
      <c r="G11" s="260" t="str">
        <f>IF(AND('4A_Screening_Phase_2'!$D$9="No",Detailed_BMP_Matrix!$AA11="Yes"),"Incompatible","Compatible")</f>
        <v>Compatible</v>
      </c>
      <c r="H11" s="261" t="str">
        <f>IF(OR(ISBLANK('4A_Screening_Phase_2'!$D$10),ISBLANK('4A_Screening_Phase_2'!$D$11),ISTEXT('4A_Screening_Phase_2'!$D$10),ISTEXT('4A_Screening_Phase_2'!$D$11),ISTEXT(Detailed_BMP_Matrix!$AE11)),
           "Compatible",
           IF('4A_Screening_Phase_2'!$D$11&lt;(Detailed_BMP_Matrix!$AE11*'4A_Screening_Phase_2'!$D$10*0.01),
                    "Incompatible",
                    "Compatible"))</f>
        <v>Compatible</v>
      </c>
      <c r="I11" s="262" t="str">
        <f>IF(OR(ISBLANK('4A_Screening_Phase_2'!$D$10),ISTEXT('4A_Screening_Phase_2'!$D$10),ISTEXT(Detailed_BMP_Matrix!$AD11)),
          "Compatible",
          IF('4A_Screening_Phase_2'!$D$10&gt;Detailed_BMP_Matrix!$AD11,
                      "Incompatible",
                      "Compatible"))</f>
        <v>Compatible</v>
      </c>
      <c r="J11" s="221" t="str">
        <f>IF(OR(ISTEXT('4A_Screening_Phase_2'!$D$16),ISBLANK('4A_Screening_Phase_2'!$D$16),ISTEXT(Detailed_BMP_Matrix!$X11)),
                "Compatible",
                IF(AND('4A_Screening_Phase_2'!$D$16&lt;Detailed_BMP_Matrix!$X11,'4A_Screening_Phase_2'!$D$17="No"),
                            "Incompatible",
                            "Compatible"))</f>
        <v>Compatible</v>
      </c>
      <c r="K11" s="219" t="str">
        <f>IF(OR(ISTEXT(Detailed_BMP_Matrix!$Z11),ISTEXT('4A_Screening_Phase_2'!$D$20),ISBLANK('4A_Screening_Phase_2'!$D$20)),
            "Compatible",
            IF('4A_Screening_Phase_2'!$D$20&lt;(Detailed_BMP_Matrix!$Z11+Detailed_BMP_Matrix!$AC11),
                      "Incompatible",
                      "Compatible"))</f>
        <v>Compatible</v>
      </c>
      <c r="L11" s="260" t="str">
        <f>IF(OR(ISTEXT(Detailed_BMP_Matrix!$Y11),ISTEXT('4A_Screening_Phase_2'!$D$21),ISBLANK('4A_Screening_Phase_2'!$D$21)),
            "Compatible",
            IF('4A_Screening_Phase_2'!$D$21&lt;(Detailed_BMP_Matrix!$Y11+Detailed_BMP_Matrix!$AC11),
                      "Incompatible",
                      "Compatible"))</f>
        <v>Compatible</v>
      </c>
      <c r="M11" s="220" t="str">
        <f>IF(AND('4A_Screening_Phase_2'!$D$22="C/D",Detailed_BMP_Matrix!$W11="No"),"Incompatible","Compatible")</f>
        <v>Compatible</v>
      </c>
      <c r="N11" s="263" t="str">
        <f>IF(OR(AND('4A_Screening_Phase_2'!$D$25="No", Detailed_BMP_Matrix!$AF11="Yes"),
            AND('4A_Screening_Phase_2'!$D$25="Yes",Detailed_BMP_Matrix!$AF11="No")),
            "Incompatible","Compatible")</f>
        <v>Compatible</v>
      </c>
      <c r="O11" s="264" t="str">
        <f>IF(OR(AND('4A_Screening_Phase_2'!$D$26="No",'4A_Screening_Phase_2'!$D$27="No", Detailed_BMP_Matrix!$AG11="Yes"),
            AND('4A_Screening_Phase_2'!$D$26="Yes",'4A_Screening_Phase_2'!$D$27="Yes",Detailed_BMP_Matrix!$AG11="No")),
            "Incompatible","Compatible")</f>
        <v>Compatible</v>
      </c>
      <c r="P11" s="265" t="str">
        <f>IF(OR(AND('4A_Screening_Phase_2'!$D$28="No", Detailed_BMP_Matrix!$AH11="Yes"),
            AND('4A_Screening_Phase_2'!$D$28="Yes",Detailed_BMP_Matrix!$AH11="No")),
            "Incompatible","Compatible")</f>
        <v>Compatible</v>
      </c>
      <c r="Q11" s="219" t="str">
        <f>IF(AND('4A_Screening_Phase_2'!$D$31="No",Detailed_BMP_Matrix!$AI11="Yes"),"Incompatible","Compatible")</f>
        <v>Compatible</v>
      </c>
      <c r="R11" s="220" t="str">
        <f>IF(AND(Detailed_BMP_Matrix!$AJ11="Yes",'4A_Screening_Phase_2'!$D$32="No"),"Incompatible","Compatible")</f>
        <v>Compatible</v>
      </c>
    </row>
    <row r="12" spans="1:18" ht="30" x14ac:dyDescent="0.25">
      <c r="A12" s="767"/>
      <c r="B12" s="266" t="str">
        <f>Detailed_BMP_Matrix!B12</f>
        <v>Underground Detention and Sedimentation Vault</v>
      </c>
      <c r="C12" s="36" t="str">
        <f>'3B_Screening_Phase_1_Results'!D12</f>
        <v>Not Screened Out</v>
      </c>
      <c r="D12" s="36" t="str">
        <f t="shared" si="0"/>
        <v>Compatible</v>
      </c>
      <c r="E12" s="267" t="str">
        <f t="shared" ref="E12:E33" si="1">IF(D12="N/A","N/A",IF(OR(D12="Incompatible",C12="SCREENED OUT"),"SCREENED OUT","Not Screened Out"))</f>
        <v>Not Screened Out</v>
      </c>
      <c r="F12" s="268" t="str">
        <f>IF(OR(ISTEXT(Detailed_BMP_Matrix!$AB12),ISBLANK('4A_Screening_Phase_2'!$D$13),ISTEXT('4A_Screening_Phase_2'!$D$13)),
              "Compatible",
              IF('4A_Screening_Phase_2'!$D$13&lt;Detailed_BMP_Matrix!$AB12,
                           "Incompatible",
                           "Compatible"))</f>
        <v>Compatible</v>
      </c>
      <c r="G12" s="269" t="str">
        <f>IF(AND('4A_Screening_Phase_2'!$D$9="No",Detailed_BMP_Matrix!$AA12="Yes"),"Incompatible","Compatible")</f>
        <v>Compatible</v>
      </c>
      <c r="H12" s="270" t="str">
        <f>IF(OR(ISBLANK('4A_Screening_Phase_2'!$D$10),ISBLANK('4A_Screening_Phase_2'!$D$11),ISTEXT('4A_Screening_Phase_2'!$D$10),ISTEXT('4A_Screening_Phase_2'!$D$11),ISTEXT(Detailed_BMP_Matrix!$AE12)),
           "Compatible",
           IF('4A_Screening_Phase_2'!$D$11&lt;(Detailed_BMP_Matrix!$AE12*'4A_Screening_Phase_2'!$D$10*0.01),
                    "Incompatible",
                    "Compatible"))</f>
        <v>Compatible</v>
      </c>
      <c r="I12" s="271" t="str">
        <f>IF(OR(ISBLANK('4A_Screening_Phase_2'!$D$10),ISTEXT('4A_Screening_Phase_2'!$D$10),ISTEXT(Detailed_BMP_Matrix!$AD12)),
          "Compatible",
          IF('4A_Screening_Phase_2'!$D$10&gt;Detailed_BMP_Matrix!$AD12,
                      "Incompatible",
                      "Compatible"))</f>
        <v>Compatible</v>
      </c>
      <c r="J12" s="272" t="str">
        <f>IF(OR(ISTEXT('4A_Screening_Phase_2'!$D$16),ISBLANK('4A_Screening_Phase_2'!$D$16),ISTEXT(Detailed_BMP_Matrix!$X12)),
                "Compatible",
                IF(AND('4A_Screening_Phase_2'!$D$16&lt;Detailed_BMP_Matrix!$X12,'4A_Screening_Phase_2'!$D$17="No"),
                            "Incompatible",
                            "Compatible"))</f>
        <v>Compatible</v>
      </c>
      <c r="K12" s="273" t="str">
        <f>IF(OR(ISTEXT(Detailed_BMP_Matrix!$Z12),ISTEXT('4A_Screening_Phase_2'!$D$20),ISBLANK('4A_Screening_Phase_2'!$D$20)),
            "Compatible",
            IF('4A_Screening_Phase_2'!$D$20&lt;(Detailed_BMP_Matrix!$Z12+Detailed_BMP_Matrix!$AC12),
                      "Incompatible",
                      "Compatible"))</f>
        <v>Compatible</v>
      </c>
      <c r="L12" s="269" t="str">
        <f>IF(OR(ISTEXT(Detailed_BMP_Matrix!$Y12),ISTEXT('4A_Screening_Phase_2'!$D$21),ISBLANK('4A_Screening_Phase_2'!$D$21)),
            "Compatible",
            IF('4A_Screening_Phase_2'!$D$21&lt;(Detailed_BMP_Matrix!$Y12+Detailed_BMP_Matrix!$AC12),
                      "Incompatible",
                      "Compatible"))</f>
        <v>Compatible</v>
      </c>
      <c r="M12" s="274" t="str">
        <f>IF(AND('4A_Screening_Phase_2'!$D$22="C/D",Detailed_BMP_Matrix!$W12="No"),"Incompatible","Compatible")</f>
        <v>Compatible</v>
      </c>
      <c r="N12" s="275" t="str">
        <f>IF(OR(AND('4A_Screening_Phase_2'!$D$25="No", Detailed_BMP_Matrix!$AF12="Yes"),
            AND('4A_Screening_Phase_2'!$D$25="Yes",Detailed_BMP_Matrix!$AF12="No")),
            "Incompatible","Compatible")</f>
        <v>Compatible</v>
      </c>
      <c r="O12" s="276" t="str">
        <f>IF(OR(AND('4A_Screening_Phase_2'!$D$26="No",'4A_Screening_Phase_2'!$D$27="No", Detailed_BMP_Matrix!$AG12="Yes"),
            AND('4A_Screening_Phase_2'!$D$26="Yes",'4A_Screening_Phase_2'!$D$27="Yes",Detailed_BMP_Matrix!$AG12="No")),
            "Incompatible","Compatible")</f>
        <v>Compatible</v>
      </c>
      <c r="P12" s="277" t="str">
        <f>IF(OR(AND('4A_Screening_Phase_2'!$D$28="No", Detailed_BMP_Matrix!$AH12="Yes"),
            AND('4A_Screening_Phase_2'!$D$28="Yes",Detailed_BMP_Matrix!$AH12="No")),
            "Incompatible","Compatible")</f>
        <v>Compatible</v>
      </c>
      <c r="Q12" s="273" t="str">
        <f>IF(AND('4A_Screening_Phase_2'!$D$31="No",Detailed_BMP_Matrix!$AI12="Yes"),"Incompatible","Compatible")</f>
        <v>Compatible</v>
      </c>
      <c r="R12" s="274" t="str">
        <f>IF(AND(Detailed_BMP_Matrix!$AJ12="Yes",'4A_Screening_Phase_2'!$D$32="No"),"Incompatible","Compatible")</f>
        <v>Compatible</v>
      </c>
    </row>
    <row r="13" spans="1:18" x14ac:dyDescent="0.25">
      <c r="A13" s="767"/>
      <c r="B13" s="266" t="str">
        <f>Detailed_BMP_Matrix!B13</f>
        <v>Modular Manufactured Filtration Systems</v>
      </c>
      <c r="C13" s="36" t="str">
        <f>'3B_Screening_Phase_1_Results'!D13</f>
        <v>Not Screened Out</v>
      </c>
      <c r="D13" s="36" t="str">
        <f t="shared" si="0"/>
        <v>Compatible</v>
      </c>
      <c r="E13" s="267" t="str">
        <f t="shared" si="1"/>
        <v>Not Screened Out</v>
      </c>
      <c r="F13" s="268" t="str">
        <f>IF(OR(ISTEXT(Detailed_BMP_Matrix!$AB13),ISBLANK('4A_Screening_Phase_2'!$D$13),ISTEXT('4A_Screening_Phase_2'!$D$13)),
              "Compatible",
              IF('4A_Screening_Phase_2'!$D$13&lt;Detailed_BMP_Matrix!$AB13,
                           "Incompatible",
                           "Compatible"))</f>
        <v>Compatible</v>
      </c>
      <c r="G13" s="269" t="str">
        <f>IF(AND('4A_Screening_Phase_2'!$D$9="No",Detailed_BMP_Matrix!$AA13="Yes"),"Incompatible","Compatible")</f>
        <v>Compatible</v>
      </c>
      <c r="H13" s="270" t="str">
        <f>IF(OR(ISBLANK('4A_Screening_Phase_2'!$D$10),ISBLANK('4A_Screening_Phase_2'!$D$11),ISTEXT('4A_Screening_Phase_2'!$D$10),ISTEXT('4A_Screening_Phase_2'!$D$11),ISTEXT(Detailed_BMP_Matrix!$AE13)),
           "Compatible",
           IF('4A_Screening_Phase_2'!$D$11&lt;(Detailed_BMP_Matrix!$AE13*'4A_Screening_Phase_2'!$D$10*0.01),
                    "Incompatible",
                    "Compatible"))</f>
        <v>Compatible</v>
      </c>
      <c r="I13" s="271" t="str">
        <f>IF(OR(ISBLANK('4A_Screening_Phase_2'!$D$10),ISTEXT('4A_Screening_Phase_2'!$D$10),ISTEXT(Detailed_BMP_Matrix!$AD13)),
          "Compatible",
          IF('4A_Screening_Phase_2'!$D$10&gt;Detailed_BMP_Matrix!$AD13,
                      "Incompatible",
                      "Compatible"))</f>
        <v>Compatible</v>
      </c>
      <c r="J13" s="272" t="str">
        <f>IF(OR(ISTEXT('4A_Screening_Phase_2'!$D$16),ISBLANK('4A_Screening_Phase_2'!$D$16),ISTEXT(Detailed_BMP_Matrix!$X13)),
                "Compatible",
                IF(AND('4A_Screening_Phase_2'!$D$16&lt;Detailed_BMP_Matrix!$X13,'4A_Screening_Phase_2'!$D$17="No"),
                            "Incompatible",
                            "Compatible"))</f>
        <v>Compatible</v>
      </c>
      <c r="K13" s="273" t="str">
        <f>IF(OR(ISTEXT(Detailed_BMP_Matrix!$Z13),ISTEXT('4A_Screening_Phase_2'!$D$20),ISBLANK('4A_Screening_Phase_2'!$D$20)),
            "Compatible",
            IF('4A_Screening_Phase_2'!$D$20&lt;(Detailed_BMP_Matrix!$Z13+Detailed_BMP_Matrix!$AC13),
                      "Incompatible",
                      "Compatible"))</f>
        <v>Compatible</v>
      </c>
      <c r="L13" s="269" t="str">
        <f>IF(OR(ISTEXT(Detailed_BMP_Matrix!$Y13),ISTEXT('4A_Screening_Phase_2'!$D$21),ISBLANK('4A_Screening_Phase_2'!$D$21)),
            "Compatible",
            IF('4A_Screening_Phase_2'!$D$21&lt;(Detailed_BMP_Matrix!$Y13+Detailed_BMP_Matrix!$AC13),
                      "Incompatible",
                      "Compatible"))</f>
        <v>Compatible</v>
      </c>
      <c r="M13" s="274" t="str">
        <f>IF(AND('4A_Screening_Phase_2'!$D$22="C/D",Detailed_BMP_Matrix!$W13="No"),"Incompatible","Compatible")</f>
        <v>Compatible</v>
      </c>
      <c r="N13" s="275" t="str">
        <f>IF(OR(AND('4A_Screening_Phase_2'!$D$25="No", Detailed_BMP_Matrix!$AF13="Yes"),
            AND('4A_Screening_Phase_2'!$D$25="Yes",Detailed_BMP_Matrix!$AF13="No")),
            "Incompatible","Compatible")</f>
        <v>Compatible</v>
      </c>
      <c r="O13" s="276" t="str">
        <f>IF(OR(AND('4A_Screening_Phase_2'!$D$26="No",'4A_Screening_Phase_2'!$D$27="No", Detailed_BMP_Matrix!$AG13="Yes"),
            AND('4A_Screening_Phase_2'!$D$26="Yes",'4A_Screening_Phase_2'!$D$27="Yes",Detailed_BMP_Matrix!$AG13="No")),
            "Incompatible","Compatible")</f>
        <v>Compatible</v>
      </c>
      <c r="P13" s="277" t="str">
        <f>IF(OR(AND('4A_Screening_Phase_2'!$D$28="No", Detailed_BMP_Matrix!$AH13="Yes"),
            AND('4A_Screening_Phase_2'!$D$28="Yes",Detailed_BMP_Matrix!$AH13="No")),
            "Incompatible","Compatible")</f>
        <v>Compatible</v>
      </c>
      <c r="Q13" s="273" t="str">
        <f>IF(AND('4A_Screening_Phase_2'!$D$31="No",Detailed_BMP_Matrix!$AI13="Yes"),"Incompatible","Compatible")</f>
        <v>Compatible</v>
      </c>
      <c r="R13" s="274" t="str">
        <f>IF(AND(Detailed_BMP_Matrix!$AJ13="Yes",'4A_Screening_Phase_2'!$D$32="No"),"Incompatible","Compatible")</f>
        <v>Compatible</v>
      </c>
    </row>
    <row r="14" spans="1:18" x14ac:dyDescent="0.25">
      <c r="A14" s="767"/>
      <c r="B14" s="266" t="str">
        <f>Detailed_BMP_Matrix!B14</f>
        <v>Multi-Chamber Treatment Train</v>
      </c>
      <c r="C14" s="36" t="str">
        <f>'3B_Screening_Phase_1_Results'!D14</f>
        <v>Not Screened Out</v>
      </c>
      <c r="D14" s="36" t="str">
        <f t="shared" si="0"/>
        <v>Compatible</v>
      </c>
      <c r="E14" s="267" t="str">
        <f t="shared" si="1"/>
        <v>Not Screened Out</v>
      </c>
      <c r="F14" s="268" t="str">
        <f>IF(OR(ISTEXT(Detailed_BMP_Matrix!$AB14),ISBLANK('4A_Screening_Phase_2'!$D$13),ISTEXT('4A_Screening_Phase_2'!$D$13)),
              "Compatible",
              IF('4A_Screening_Phase_2'!$D$13&lt;Detailed_BMP_Matrix!$AB14,
                           "Incompatible",
                           "Compatible"))</f>
        <v>Compatible</v>
      </c>
      <c r="G14" s="269" t="str">
        <f>IF(AND('4A_Screening_Phase_2'!$D$9="No",Detailed_BMP_Matrix!$AA14="Yes"),"Incompatible","Compatible")</f>
        <v>Compatible</v>
      </c>
      <c r="H14" s="270" t="str">
        <f>IF(OR(ISBLANK('4A_Screening_Phase_2'!$D$10),ISBLANK('4A_Screening_Phase_2'!$D$11),ISTEXT('4A_Screening_Phase_2'!$D$10),ISTEXT('4A_Screening_Phase_2'!$D$11),ISTEXT(Detailed_BMP_Matrix!$AE14)),
           "Compatible",
           IF('4A_Screening_Phase_2'!$D$11&lt;(Detailed_BMP_Matrix!$AE14*'4A_Screening_Phase_2'!$D$10*0.01),
                    "Incompatible",
                    "Compatible"))</f>
        <v>Compatible</v>
      </c>
      <c r="I14" s="271" t="str">
        <f>IF(OR(ISBLANK('4A_Screening_Phase_2'!$D$10),ISTEXT('4A_Screening_Phase_2'!$D$10),ISTEXT(Detailed_BMP_Matrix!$AD14)),
          "Compatible",
          IF('4A_Screening_Phase_2'!$D$10&gt;Detailed_BMP_Matrix!$AD14,
                      "Incompatible",
                      "Compatible"))</f>
        <v>Compatible</v>
      </c>
      <c r="J14" s="272" t="str">
        <f>IF(OR(ISTEXT('4A_Screening_Phase_2'!$D$16),ISBLANK('4A_Screening_Phase_2'!$D$16),ISTEXT(Detailed_BMP_Matrix!$X14)),
                "Compatible",
                IF(AND('4A_Screening_Phase_2'!$D$16&lt;Detailed_BMP_Matrix!$X14,'4A_Screening_Phase_2'!$D$17="No"),
                            "Incompatible",
                            "Compatible"))</f>
        <v>Compatible</v>
      </c>
      <c r="K14" s="273" t="str">
        <f>IF(OR(ISTEXT(Detailed_BMP_Matrix!$Z14),ISTEXT('4A_Screening_Phase_2'!$D$20),ISBLANK('4A_Screening_Phase_2'!$D$20)),
            "Compatible",
            IF('4A_Screening_Phase_2'!$D$20&lt;(Detailed_BMP_Matrix!$Z14+Detailed_BMP_Matrix!$AC14),
                      "Incompatible",
                      "Compatible"))</f>
        <v>Compatible</v>
      </c>
      <c r="L14" s="269" t="str">
        <f>IF(OR(ISTEXT(Detailed_BMP_Matrix!$Y14),ISTEXT('4A_Screening_Phase_2'!$D$21),ISBLANK('4A_Screening_Phase_2'!$D$21)),
            "Compatible",
            IF('4A_Screening_Phase_2'!$D$21&lt;(Detailed_BMP_Matrix!$Y14+Detailed_BMP_Matrix!$AC14),
                      "Incompatible",
                      "Compatible"))</f>
        <v>Compatible</v>
      </c>
      <c r="M14" s="274" t="str">
        <f>IF(AND('4A_Screening_Phase_2'!$D$22="C/D",Detailed_BMP_Matrix!$W14="No"),"Incompatible","Compatible")</f>
        <v>Compatible</v>
      </c>
      <c r="N14" s="275" t="str">
        <f>IF(OR(AND('4A_Screening_Phase_2'!$D$25="No", Detailed_BMP_Matrix!$AF14="Yes"),
            AND('4A_Screening_Phase_2'!$D$25="Yes",Detailed_BMP_Matrix!$AF14="No")),
            "Incompatible","Compatible")</f>
        <v>Compatible</v>
      </c>
      <c r="O14" s="276" t="str">
        <f>IF(OR(AND('4A_Screening_Phase_2'!$D$26="No",'4A_Screening_Phase_2'!$D$27="No", Detailed_BMP_Matrix!$AG14="Yes"),
            AND('4A_Screening_Phase_2'!$D$26="Yes",'4A_Screening_Phase_2'!$D$27="Yes",Detailed_BMP_Matrix!$AG14="No")),
            "Incompatible","Compatible")</f>
        <v>Compatible</v>
      </c>
      <c r="P14" s="277" t="str">
        <f>IF(OR(AND('4A_Screening_Phase_2'!$D$28="No", Detailed_BMP_Matrix!$AH14="Yes"),
            AND('4A_Screening_Phase_2'!$D$28="Yes",Detailed_BMP_Matrix!$AH14="No")),
            "Incompatible","Compatible")</f>
        <v>Compatible</v>
      </c>
      <c r="Q14" s="273" t="str">
        <f>IF(AND('4A_Screening_Phase_2'!$D$31="No",Detailed_BMP_Matrix!$AI14="Yes"),"Incompatible","Compatible")</f>
        <v>Compatible</v>
      </c>
      <c r="R14" s="274" t="str">
        <f>IF(AND(Detailed_BMP_Matrix!$AJ14="Yes",'4A_Screening_Phase_2'!$D$32="No"),"Incompatible","Compatible")</f>
        <v>Compatible</v>
      </c>
    </row>
    <row r="15" spans="1:18" x14ac:dyDescent="0.25">
      <c r="A15" s="767"/>
      <c r="B15" s="266" t="str">
        <f>Detailed_BMP_Matrix!B15</f>
        <v>Subsurface Bed Filters</v>
      </c>
      <c r="C15" s="36" t="str">
        <f>'3B_Screening_Phase_1_Results'!D15</f>
        <v>Not Screened Out</v>
      </c>
      <c r="D15" s="36" t="str">
        <f t="shared" si="0"/>
        <v>Compatible</v>
      </c>
      <c r="E15" s="267" t="str">
        <f t="shared" si="1"/>
        <v>Not Screened Out</v>
      </c>
      <c r="F15" s="268" t="str">
        <f>IF(OR(ISTEXT(Detailed_BMP_Matrix!$AB15),ISBLANK('4A_Screening_Phase_2'!$D$13),ISTEXT('4A_Screening_Phase_2'!$D$13)),
              "Compatible",
              IF('4A_Screening_Phase_2'!$D$13&lt;Detailed_BMP_Matrix!$AB15,
                           "Incompatible",
                           "Compatible"))</f>
        <v>Compatible</v>
      </c>
      <c r="G15" s="269" t="str">
        <f>IF(AND('4A_Screening_Phase_2'!$D$9="No",Detailed_BMP_Matrix!$AA15="Yes"),"Incompatible","Compatible")</f>
        <v>Compatible</v>
      </c>
      <c r="H15" s="270" t="str">
        <f>IF(OR(ISBLANK('4A_Screening_Phase_2'!$D$10),ISBLANK('4A_Screening_Phase_2'!$D$11),ISTEXT('4A_Screening_Phase_2'!$D$10),ISTEXT('4A_Screening_Phase_2'!$D$11),ISTEXT(Detailed_BMP_Matrix!$AE15)),
           "Compatible",
           IF('4A_Screening_Phase_2'!$D$11&lt;(Detailed_BMP_Matrix!$AE15*'4A_Screening_Phase_2'!$D$10*0.01),
                    "Incompatible",
                    "Compatible"))</f>
        <v>Compatible</v>
      </c>
      <c r="I15" s="271" t="str">
        <f>IF(OR(ISBLANK('4A_Screening_Phase_2'!$D$10),ISTEXT('4A_Screening_Phase_2'!$D$10),ISTEXT(Detailed_BMP_Matrix!$AD15)),
          "Compatible",
          IF('4A_Screening_Phase_2'!$D$10&gt;Detailed_BMP_Matrix!$AD15,
                      "Incompatible",
                      "Compatible"))</f>
        <v>Compatible</v>
      </c>
      <c r="J15" s="272" t="str">
        <f>IF(OR(ISTEXT('4A_Screening_Phase_2'!$D$16),ISBLANK('4A_Screening_Phase_2'!$D$16),ISTEXT(Detailed_BMP_Matrix!$X15)),
                "Compatible",
                IF(AND('4A_Screening_Phase_2'!$D$16&lt;Detailed_BMP_Matrix!$X15,'4A_Screening_Phase_2'!$D$17="No"),
                            "Incompatible",
                            "Compatible"))</f>
        <v>Compatible</v>
      </c>
      <c r="K15" s="273" t="str">
        <f>IF(OR(ISTEXT(Detailed_BMP_Matrix!$Z15),ISTEXT('4A_Screening_Phase_2'!$D$20),ISBLANK('4A_Screening_Phase_2'!$D$20)),
            "Compatible",
            IF('4A_Screening_Phase_2'!$D$20&lt;(Detailed_BMP_Matrix!$Z15+Detailed_BMP_Matrix!$AC15),
                      "Incompatible",
                      "Compatible"))</f>
        <v>Compatible</v>
      </c>
      <c r="L15" s="269" t="str">
        <f>IF(OR(ISTEXT(Detailed_BMP_Matrix!$Y15),ISTEXT('4A_Screening_Phase_2'!$D$21),ISBLANK('4A_Screening_Phase_2'!$D$21)),
            "Compatible",
            IF('4A_Screening_Phase_2'!$D$21&lt;(Detailed_BMP_Matrix!$Y15+Detailed_BMP_Matrix!$AC15),
                      "Incompatible",
                      "Compatible"))</f>
        <v>Compatible</v>
      </c>
      <c r="M15" s="274" t="str">
        <f>IF(AND('4A_Screening_Phase_2'!$D$22="C/D",Detailed_BMP_Matrix!$W15="No"),"Incompatible","Compatible")</f>
        <v>Compatible</v>
      </c>
      <c r="N15" s="275" t="str">
        <f>IF(OR(AND('4A_Screening_Phase_2'!$D$25="No", Detailed_BMP_Matrix!$AF15="Yes"),
            AND('4A_Screening_Phase_2'!$D$25="Yes",Detailed_BMP_Matrix!$AF15="No")),
            "Incompatible","Compatible")</f>
        <v>Compatible</v>
      </c>
      <c r="O15" s="276" t="str">
        <f>IF(OR(AND('4A_Screening_Phase_2'!$D$26="No",'4A_Screening_Phase_2'!$D$27="No", Detailed_BMP_Matrix!$AG15="Yes"),
            AND('4A_Screening_Phase_2'!$D$26="Yes",'4A_Screening_Phase_2'!$D$27="Yes",Detailed_BMP_Matrix!$AG15="No")),
            "Incompatible","Compatible")</f>
        <v>Compatible</v>
      </c>
      <c r="P15" s="277" t="str">
        <f>IF(OR(AND('4A_Screening_Phase_2'!$D$28="No", Detailed_BMP_Matrix!$AH15="Yes"),
            AND('4A_Screening_Phase_2'!$D$28="Yes",Detailed_BMP_Matrix!$AH15="No")),
            "Incompatible","Compatible")</f>
        <v>Compatible</v>
      </c>
      <c r="Q15" s="273" t="str">
        <f>IF(AND('4A_Screening_Phase_2'!$D$31="No",Detailed_BMP_Matrix!$AI15="Yes"),"Incompatible","Compatible")</f>
        <v>Compatible</v>
      </c>
      <c r="R15" s="274" t="str">
        <f>IF(AND(Detailed_BMP_Matrix!$AJ15="Yes",'4A_Screening_Phase_2'!$D$32="No"),"Incompatible","Compatible")</f>
        <v>Compatible</v>
      </c>
    </row>
    <row r="16" spans="1:18" x14ac:dyDescent="0.25">
      <c r="A16" s="767"/>
      <c r="B16" s="266" t="str">
        <f>Detailed_BMP_Matrix!B16</f>
        <v>Infiltration Gallery</v>
      </c>
      <c r="C16" s="36" t="str">
        <f>'3B_Screening_Phase_1_Results'!D16</f>
        <v>Not Screened Out</v>
      </c>
      <c r="D16" s="36" t="str">
        <f t="shared" si="0"/>
        <v>Compatible</v>
      </c>
      <c r="E16" s="267" t="str">
        <f t="shared" si="1"/>
        <v>Not Screened Out</v>
      </c>
      <c r="F16" s="268" t="str">
        <f>IF(OR(ISTEXT(Detailed_BMP_Matrix!$AB16),ISBLANK('4A_Screening_Phase_2'!$D$13),ISTEXT('4A_Screening_Phase_2'!$D$13)),
              "Compatible",
              IF('4A_Screening_Phase_2'!$D$13&lt;Detailed_BMP_Matrix!$AB16,
                           "Incompatible",
                           "Compatible"))</f>
        <v>Compatible</v>
      </c>
      <c r="G16" s="269" t="str">
        <f>IF(AND('4A_Screening_Phase_2'!$D$9="No",Detailed_BMP_Matrix!$AA16="Yes"),"Incompatible","Compatible")</f>
        <v>Compatible</v>
      </c>
      <c r="H16" s="270" t="str">
        <f>IF(OR(ISBLANK('4A_Screening_Phase_2'!$D$10),ISBLANK('4A_Screening_Phase_2'!$D$11),ISTEXT('4A_Screening_Phase_2'!$D$10),ISTEXT('4A_Screening_Phase_2'!$D$11),ISTEXT(Detailed_BMP_Matrix!$AE16)),
           "Compatible",
           IF('4A_Screening_Phase_2'!$D$11&lt;(Detailed_BMP_Matrix!$AE16*'4A_Screening_Phase_2'!$D$10*0.01),
                    "Incompatible",
                    "Compatible"))</f>
        <v>Compatible</v>
      </c>
      <c r="I16" s="271" t="str">
        <f>IF(OR(ISBLANK('4A_Screening_Phase_2'!$D$10),ISTEXT('4A_Screening_Phase_2'!$D$10),ISTEXT(Detailed_BMP_Matrix!$AD16)),
          "Compatible",
          IF('4A_Screening_Phase_2'!$D$10&gt;Detailed_BMP_Matrix!$AD16,
                      "Incompatible",
                      "Compatible"))</f>
        <v>Compatible</v>
      </c>
      <c r="J16" s="272" t="str">
        <f>IF(OR(ISTEXT('4A_Screening_Phase_2'!$D$16),ISBLANK('4A_Screening_Phase_2'!$D$16),ISTEXT(Detailed_BMP_Matrix!$X16)),
                "Compatible",
                IF(AND('4A_Screening_Phase_2'!$D$16&lt;Detailed_BMP_Matrix!$X16,'4A_Screening_Phase_2'!$D$17="No"),
                            "Incompatible",
                            "Compatible"))</f>
        <v>Compatible</v>
      </c>
      <c r="K16" s="273" t="str">
        <f>IF(OR(ISTEXT(Detailed_BMP_Matrix!$Z16),ISTEXT('4A_Screening_Phase_2'!$D$20),ISBLANK('4A_Screening_Phase_2'!$D$20)),
            "Compatible",
            IF('4A_Screening_Phase_2'!$D$20&lt;(Detailed_BMP_Matrix!$Z16+Detailed_BMP_Matrix!$AC16),
                      "Incompatible",
                      "Compatible"))</f>
        <v>Compatible</v>
      </c>
      <c r="L16" s="269" t="str">
        <f>IF(OR(ISTEXT(Detailed_BMP_Matrix!$Y16),ISTEXT('4A_Screening_Phase_2'!$D$21),ISBLANK('4A_Screening_Phase_2'!$D$21)),
            "Compatible",
            IF('4A_Screening_Phase_2'!$D$21&lt;(Detailed_BMP_Matrix!$Y16+Detailed_BMP_Matrix!$AC16),
                      "Incompatible",
                      "Compatible"))</f>
        <v>Compatible</v>
      </c>
      <c r="M16" s="274" t="str">
        <f>IF(AND('4A_Screening_Phase_2'!$D$22="C/D",Detailed_BMP_Matrix!$W16="No"),"Incompatible","Compatible")</f>
        <v>Compatible</v>
      </c>
      <c r="N16" s="275" t="str">
        <f>IF(OR(AND('4A_Screening_Phase_2'!$D$25="No", Detailed_BMP_Matrix!$AF16="Yes"),
            AND('4A_Screening_Phase_2'!$D$25="Yes",Detailed_BMP_Matrix!$AF16="No")),
            "Incompatible","Compatible")</f>
        <v>Compatible</v>
      </c>
      <c r="O16" s="276" t="str">
        <f>IF(OR(AND('4A_Screening_Phase_2'!$D$26="No",'4A_Screening_Phase_2'!$D$27="No", Detailed_BMP_Matrix!$AG16="Yes"),
            AND('4A_Screening_Phase_2'!$D$26="Yes",'4A_Screening_Phase_2'!$D$27="Yes",Detailed_BMP_Matrix!$AG16="No")),
            "Incompatible","Compatible")</f>
        <v>Compatible</v>
      </c>
      <c r="P16" s="277" t="str">
        <f>IF(OR(AND('4A_Screening_Phase_2'!$D$28="No", Detailed_BMP_Matrix!$AH16="Yes"),
            AND('4A_Screening_Phase_2'!$D$28="Yes",Detailed_BMP_Matrix!$AH16="No")),
            "Incompatible","Compatible")</f>
        <v>Compatible</v>
      </c>
      <c r="Q16" s="273" t="str">
        <f>IF(AND('4A_Screening_Phase_2'!$D$31="No",Detailed_BMP_Matrix!$AI16="Yes"),"Incompatible","Compatible")</f>
        <v>Compatible</v>
      </c>
      <c r="R16" s="274" t="str">
        <f>IF(AND(Detailed_BMP_Matrix!$AJ16="Yes",'4A_Screening_Phase_2'!$D$32="No"),"Incompatible","Compatible")</f>
        <v>Compatible</v>
      </c>
    </row>
    <row r="17" spans="1:18" ht="15.75" thickBot="1" x14ac:dyDescent="0.3">
      <c r="A17" s="768"/>
      <c r="B17" s="278" t="str">
        <f>Detailed_BMP_Matrix!B17</f>
        <v>Subsurface Flow Wetland</v>
      </c>
      <c r="C17" s="44" t="str">
        <f>'3B_Screening_Phase_1_Results'!D17</f>
        <v>Not Screened Out</v>
      </c>
      <c r="D17" s="44" t="str">
        <f t="shared" si="0"/>
        <v>Compatible</v>
      </c>
      <c r="E17" s="279" t="str">
        <f t="shared" si="1"/>
        <v>Not Screened Out</v>
      </c>
      <c r="F17" s="280" t="str">
        <f>IF(OR(ISTEXT(Detailed_BMP_Matrix!$AB17),ISBLANK('4A_Screening_Phase_2'!$D$13),ISTEXT('4A_Screening_Phase_2'!$D$13)),
              "Compatible",
              IF('4A_Screening_Phase_2'!$D$13&lt;Detailed_BMP_Matrix!$AB17,
                           "Incompatible",
                           "Compatible"))</f>
        <v>Compatible</v>
      </c>
      <c r="G17" s="281" t="str">
        <f>IF(AND('4A_Screening_Phase_2'!$D$9="No",Detailed_BMP_Matrix!$AA17="Yes"),"Incompatible","Compatible")</f>
        <v>Compatible</v>
      </c>
      <c r="H17" s="282" t="str">
        <f>IF(OR(ISBLANK('4A_Screening_Phase_2'!$D$10),ISBLANK('4A_Screening_Phase_2'!$D$11),ISTEXT('4A_Screening_Phase_2'!$D$10),ISTEXT('4A_Screening_Phase_2'!$D$11),ISTEXT(Detailed_BMP_Matrix!$AE17)),
           "Compatible",
           IF('4A_Screening_Phase_2'!$D$11&lt;(Detailed_BMP_Matrix!$AE17*'4A_Screening_Phase_2'!$D$10*0.01),
                    "Incompatible",
                    "Compatible"))</f>
        <v>Compatible</v>
      </c>
      <c r="I17" s="283" t="str">
        <f>IF(OR(ISBLANK('4A_Screening_Phase_2'!$D$10),ISTEXT('4A_Screening_Phase_2'!$D$10),ISTEXT(Detailed_BMP_Matrix!$AD17)),
          "Compatible",
          IF('4A_Screening_Phase_2'!$D$10&gt;Detailed_BMP_Matrix!$AD17,
                      "Incompatible",
                      "Compatible"))</f>
        <v>Compatible</v>
      </c>
      <c r="J17" s="284" t="str">
        <f>IF(OR(ISTEXT('4A_Screening_Phase_2'!$D$16),ISBLANK('4A_Screening_Phase_2'!$D$16),ISTEXT(Detailed_BMP_Matrix!$X17)),
                "Compatible",
                IF(AND('4A_Screening_Phase_2'!$D$16&lt;Detailed_BMP_Matrix!$X17,'4A_Screening_Phase_2'!$D$17="No"),
                            "Incompatible",
                            "Compatible"))</f>
        <v>Compatible</v>
      </c>
      <c r="K17" s="285" t="str">
        <f>IF(OR(ISTEXT(Detailed_BMP_Matrix!$Z17),ISTEXT('4A_Screening_Phase_2'!$D$20),ISBLANK('4A_Screening_Phase_2'!$D$20)),
            "Compatible",
            IF('4A_Screening_Phase_2'!$D$20&lt;(Detailed_BMP_Matrix!$Z17+Detailed_BMP_Matrix!$AC17),
                      "Incompatible",
                      "Compatible"))</f>
        <v>Compatible</v>
      </c>
      <c r="L17" s="281" t="str">
        <f>IF(OR(ISTEXT(Detailed_BMP_Matrix!$Y17),ISTEXT('4A_Screening_Phase_2'!$D$21),ISBLANK('4A_Screening_Phase_2'!$D$21)),
            "Compatible",
            IF('4A_Screening_Phase_2'!$D$21&lt;(Detailed_BMP_Matrix!$Y17+Detailed_BMP_Matrix!$AC17),
                      "Incompatible",
                      "Compatible"))</f>
        <v>Compatible</v>
      </c>
      <c r="M17" s="286" t="str">
        <f>IF(AND('4A_Screening_Phase_2'!$D$22="C/D",Detailed_BMP_Matrix!$W17="No"),"Incompatible","Compatible")</f>
        <v>Compatible</v>
      </c>
      <c r="N17" s="287" t="str">
        <f>IF(OR(AND('4A_Screening_Phase_2'!$D$25="No", Detailed_BMP_Matrix!$AF17="Yes"),
            AND('4A_Screening_Phase_2'!$D$25="Yes",Detailed_BMP_Matrix!$AF17="No")),
            "Incompatible","Compatible")</f>
        <v>Compatible</v>
      </c>
      <c r="O17" s="288" t="str">
        <f>IF(OR(AND('4A_Screening_Phase_2'!$D$26="No",'4A_Screening_Phase_2'!$D$27="No", Detailed_BMP_Matrix!$AG17="Yes"),
            AND('4A_Screening_Phase_2'!$D$26="Yes",'4A_Screening_Phase_2'!$D$27="Yes",Detailed_BMP_Matrix!$AG17="No")),
            "Incompatible","Compatible")</f>
        <v>Compatible</v>
      </c>
      <c r="P17" s="289" t="str">
        <f>IF(OR(AND('4A_Screening_Phase_2'!$D$28="No", Detailed_BMP_Matrix!$AH17="Yes"),
            AND('4A_Screening_Phase_2'!$D$28="Yes",Detailed_BMP_Matrix!$AH17="No")),
            "Incompatible","Compatible")</f>
        <v>Compatible</v>
      </c>
      <c r="Q17" s="285" t="str">
        <f>IF(AND('4A_Screening_Phase_2'!$D$31="No",Detailed_BMP_Matrix!$AI17="Yes"),"Incompatible","Compatible")</f>
        <v>Compatible</v>
      </c>
      <c r="R17" s="286" t="str">
        <f>IF(AND(Detailed_BMP_Matrix!$AJ17="Yes",'4A_Screening_Phase_2'!$D$32="No"),"Incompatible","Compatible")</f>
        <v>Compatible</v>
      </c>
    </row>
    <row r="18" spans="1:18" x14ac:dyDescent="0.25">
      <c r="A18" s="766" t="s">
        <v>68</v>
      </c>
      <c r="B18" s="257" t="str">
        <f>Detailed_BMP_Matrix!B18</f>
        <v>Vegetated Filter Strip</v>
      </c>
      <c r="C18" s="37" t="str">
        <f>'3B_Screening_Phase_1_Results'!D18</f>
        <v>Not Screened Out</v>
      </c>
      <c r="D18" s="37" t="str">
        <f t="shared" si="0"/>
        <v>Compatible</v>
      </c>
      <c r="E18" s="258" t="str">
        <f t="shared" si="1"/>
        <v>Not Screened Out</v>
      </c>
      <c r="F18" s="259" t="str">
        <f>IF(OR(ISTEXT(Detailed_BMP_Matrix!$AB18),ISBLANK('4A_Screening_Phase_2'!$D$13),ISTEXT('4A_Screening_Phase_2'!$D$13)),
              "Compatible",
              IF('4A_Screening_Phase_2'!$D$13&lt;Detailed_BMP_Matrix!$AB18,
                           "Incompatible",
                           "Compatible"))</f>
        <v>Compatible</v>
      </c>
      <c r="G18" s="260" t="str">
        <f>IF(AND('4A_Screening_Phase_2'!$D$9="No",Detailed_BMP_Matrix!$AA18="Yes"),"Incompatible","Compatible")</f>
        <v>Compatible</v>
      </c>
      <c r="H18" s="261" t="str">
        <f>IF(OR(ISBLANK('4A_Screening_Phase_2'!$D$10),ISBLANK('4A_Screening_Phase_2'!$D$11),ISTEXT('4A_Screening_Phase_2'!$D$10),ISTEXT('4A_Screening_Phase_2'!$D$11),ISTEXT(Detailed_BMP_Matrix!$AE18)),
           "Compatible",
           IF('4A_Screening_Phase_2'!$D$11&lt;(Detailed_BMP_Matrix!$AE18*'4A_Screening_Phase_2'!$D$10*0.01),
                    "Incompatible",
                    "Compatible"))</f>
        <v>Compatible</v>
      </c>
      <c r="I18" s="262" t="str">
        <f>IF(OR(ISBLANK('4A_Screening_Phase_2'!$D$10),ISTEXT('4A_Screening_Phase_2'!$D$10),ISTEXT(Detailed_BMP_Matrix!$AD18)),
          "Compatible",
          IF('4A_Screening_Phase_2'!$D$10&gt;Detailed_BMP_Matrix!$AD18,
                      "Incompatible",
                      "Compatible"))</f>
        <v>Compatible</v>
      </c>
      <c r="J18" s="221" t="str">
        <f>IF(OR(ISTEXT('4A_Screening_Phase_2'!$D$16),ISBLANK('4A_Screening_Phase_2'!$D$16),ISTEXT(Detailed_BMP_Matrix!$X18)),
                "Compatible",
                IF(AND('4A_Screening_Phase_2'!$D$16&lt;Detailed_BMP_Matrix!$X18,'4A_Screening_Phase_2'!$D$17="No"),
                            "Incompatible",
                            "Compatible"))</f>
        <v>Compatible</v>
      </c>
      <c r="K18" s="219" t="str">
        <f>IF(OR(ISTEXT(Detailed_BMP_Matrix!$Z18),ISTEXT('4A_Screening_Phase_2'!$D$20),ISBLANK('4A_Screening_Phase_2'!$D$20)),
            "Compatible",
            IF('4A_Screening_Phase_2'!$D$20&lt;(Detailed_BMP_Matrix!$Z18+Detailed_BMP_Matrix!$AC18),
                      "Incompatible",
                      "Compatible"))</f>
        <v>Compatible</v>
      </c>
      <c r="L18" s="260" t="str">
        <f>IF(OR(ISTEXT(Detailed_BMP_Matrix!$Y18),ISTEXT('4A_Screening_Phase_2'!$D$21),ISBLANK('4A_Screening_Phase_2'!$D$21)),
            "Compatible",
            IF('4A_Screening_Phase_2'!$D$21&lt;(Detailed_BMP_Matrix!$Y18+Detailed_BMP_Matrix!$AC18),
                      "Incompatible",
                      "Compatible"))</f>
        <v>Compatible</v>
      </c>
      <c r="M18" s="220" t="str">
        <f>IF(AND('4A_Screening_Phase_2'!$D$22="C/D",Detailed_BMP_Matrix!$W18="No"),"Incompatible","Compatible")</f>
        <v>Compatible</v>
      </c>
      <c r="N18" s="263" t="str">
        <f>IF(OR(AND('4A_Screening_Phase_2'!$D$25="No", Detailed_BMP_Matrix!$AF18="Yes"),
            AND('4A_Screening_Phase_2'!$D$25="Yes",Detailed_BMP_Matrix!$AF18="No")),
            "Incompatible","Compatible")</f>
        <v>Compatible</v>
      </c>
      <c r="O18" s="264" t="str">
        <f>IF(OR(AND('4A_Screening_Phase_2'!$D$26="No",'4A_Screening_Phase_2'!$D$27="No", Detailed_BMP_Matrix!$AG18="Yes"),
            AND('4A_Screening_Phase_2'!$D$26="Yes",'4A_Screening_Phase_2'!$D$27="Yes",Detailed_BMP_Matrix!$AG18="No")),
            "Incompatible","Compatible")</f>
        <v>Compatible</v>
      </c>
      <c r="P18" s="265" t="str">
        <f>IF(OR(AND('4A_Screening_Phase_2'!$D$28="No", Detailed_BMP_Matrix!$AH18="Yes"),
            AND('4A_Screening_Phase_2'!$D$28="Yes",Detailed_BMP_Matrix!$AH18="No")),
            "Incompatible","Compatible")</f>
        <v>Compatible</v>
      </c>
      <c r="Q18" s="219" t="str">
        <f>IF(AND('4A_Screening_Phase_2'!$D$31="No",Detailed_BMP_Matrix!$AI18="Yes"),"Incompatible","Compatible")</f>
        <v>Compatible</v>
      </c>
      <c r="R18" s="220" t="str">
        <f>IF(AND(Detailed_BMP_Matrix!$AJ18="Yes",'4A_Screening_Phase_2'!$D$32="No"),"Incompatible","Compatible")</f>
        <v>Compatible</v>
      </c>
    </row>
    <row r="19" spans="1:18" x14ac:dyDescent="0.25">
      <c r="A19" s="767"/>
      <c r="B19" s="266" t="str">
        <f>Detailed_BMP_Matrix!B19</f>
        <v>Shoulder Media Filter Drain</v>
      </c>
      <c r="C19" s="36" t="str">
        <f>'3B_Screening_Phase_1_Results'!D19</f>
        <v>Not Screened Out</v>
      </c>
      <c r="D19" s="36" t="str">
        <f t="shared" si="0"/>
        <v>Compatible</v>
      </c>
      <c r="E19" s="267" t="str">
        <f t="shared" si="1"/>
        <v>Not Screened Out</v>
      </c>
      <c r="F19" s="268" t="str">
        <f>IF(OR(ISTEXT(Detailed_BMP_Matrix!$AB19),ISBLANK('4A_Screening_Phase_2'!$D$13),ISTEXT('4A_Screening_Phase_2'!$D$13)),
              "Compatible",
              IF('4A_Screening_Phase_2'!$D$13&lt;Detailed_BMP_Matrix!$AB19,
                           "Incompatible",
                           "Compatible"))</f>
        <v>Compatible</v>
      </c>
      <c r="G19" s="269" t="str">
        <f>IF(AND('4A_Screening_Phase_2'!$D$9="No",Detailed_BMP_Matrix!$AA19="Yes"),"Incompatible","Compatible")</f>
        <v>Compatible</v>
      </c>
      <c r="H19" s="270" t="str">
        <f>IF(OR(ISBLANK('4A_Screening_Phase_2'!$D$10),ISBLANK('4A_Screening_Phase_2'!$D$11),ISTEXT('4A_Screening_Phase_2'!$D$10),ISTEXT('4A_Screening_Phase_2'!$D$11),ISTEXT(Detailed_BMP_Matrix!$AE19)),
           "Compatible",
           IF('4A_Screening_Phase_2'!$D$11&lt;(Detailed_BMP_Matrix!$AE19*'4A_Screening_Phase_2'!$D$10*0.01),
                    "Incompatible",
                    "Compatible"))</f>
        <v>Compatible</v>
      </c>
      <c r="I19" s="271" t="str">
        <f>IF(OR(ISBLANK('4A_Screening_Phase_2'!$D$10),ISTEXT('4A_Screening_Phase_2'!$D$10),ISTEXT(Detailed_BMP_Matrix!$AD19)),
          "Compatible",
          IF('4A_Screening_Phase_2'!$D$10&gt;Detailed_BMP_Matrix!$AD19,
                      "Incompatible",
                      "Compatible"))</f>
        <v>Compatible</v>
      </c>
      <c r="J19" s="272" t="str">
        <f>IF(OR(ISTEXT('4A_Screening_Phase_2'!$D$16),ISBLANK('4A_Screening_Phase_2'!$D$16),ISTEXT(Detailed_BMP_Matrix!$X19)),
                "Compatible",
                IF(AND('4A_Screening_Phase_2'!$D$16&lt;Detailed_BMP_Matrix!$X19,'4A_Screening_Phase_2'!$D$17="No"),
                            "Incompatible",
                            "Compatible"))</f>
        <v>Compatible</v>
      </c>
      <c r="K19" s="273" t="str">
        <f>IF(OR(ISTEXT(Detailed_BMP_Matrix!$Z19),ISTEXT('4A_Screening_Phase_2'!$D$20),ISBLANK('4A_Screening_Phase_2'!$D$20)),
            "Compatible",
            IF('4A_Screening_Phase_2'!$D$20&lt;(Detailed_BMP_Matrix!$Z19+Detailed_BMP_Matrix!$AC19),
                      "Incompatible",
                      "Compatible"))</f>
        <v>Compatible</v>
      </c>
      <c r="L19" s="269" t="str">
        <f>IF(OR(ISTEXT(Detailed_BMP_Matrix!$Y19),ISTEXT('4A_Screening_Phase_2'!$D$21),ISBLANK('4A_Screening_Phase_2'!$D$21)),
            "Compatible",
            IF('4A_Screening_Phase_2'!$D$21&lt;(Detailed_BMP_Matrix!$Y19+Detailed_BMP_Matrix!$AC19),
                      "Incompatible",
                      "Compatible"))</f>
        <v>Compatible</v>
      </c>
      <c r="M19" s="274" t="str">
        <f>IF(AND('4A_Screening_Phase_2'!$D$22="C/D",Detailed_BMP_Matrix!$W19="No"),"Incompatible","Compatible")</f>
        <v>Compatible</v>
      </c>
      <c r="N19" s="275" t="str">
        <f>IF(OR(AND('4A_Screening_Phase_2'!$D$25="No", Detailed_BMP_Matrix!$AF19="Yes"),
            AND('4A_Screening_Phase_2'!$D$25="Yes",Detailed_BMP_Matrix!$AF19="No")),
            "Incompatible","Compatible")</f>
        <v>Compatible</v>
      </c>
      <c r="O19" s="276" t="str">
        <f>IF(OR(AND('4A_Screening_Phase_2'!$D$26="No",'4A_Screening_Phase_2'!$D$27="No", Detailed_BMP_Matrix!$AG19="Yes"),
            AND('4A_Screening_Phase_2'!$D$26="Yes",'4A_Screening_Phase_2'!$D$27="Yes",Detailed_BMP_Matrix!$AG19="No")),
            "Incompatible","Compatible")</f>
        <v>Compatible</v>
      </c>
      <c r="P19" s="277" t="str">
        <f>IF(OR(AND('4A_Screening_Phase_2'!$D$28="No", Detailed_BMP_Matrix!$AH19="Yes"),
            AND('4A_Screening_Phase_2'!$D$28="Yes",Detailed_BMP_Matrix!$AH19="No")),
            "Incompatible","Compatible")</f>
        <v>Compatible</v>
      </c>
      <c r="Q19" s="273" t="str">
        <f>IF(AND('4A_Screening_Phase_2'!$D$31="No",Detailed_BMP_Matrix!$AI19="Yes"),"Incompatible","Compatible")</f>
        <v>Compatible</v>
      </c>
      <c r="R19" s="274" t="str">
        <f>IF(AND(Detailed_BMP_Matrix!$AJ19="Yes",'4A_Screening_Phase_2'!$D$32="No"),"Incompatible","Compatible")</f>
        <v>Compatible</v>
      </c>
    </row>
    <row r="20" spans="1:18" x14ac:dyDescent="0.25">
      <c r="A20" s="767"/>
      <c r="B20" s="266" t="str">
        <f>Detailed_BMP_Matrix!B20</f>
        <v>Infiltration Trench</v>
      </c>
      <c r="C20" s="36" t="str">
        <f>'3B_Screening_Phase_1_Results'!D20</f>
        <v>Not Screened Out</v>
      </c>
      <c r="D20" s="36" t="str">
        <f t="shared" si="0"/>
        <v>Compatible</v>
      </c>
      <c r="E20" s="267" t="str">
        <f t="shared" si="1"/>
        <v>Not Screened Out</v>
      </c>
      <c r="F20" s="268" t="str">
        <f>IF(OR(ISTEXT(Detailed_BMP_Matrix!$AB20),ISBLANK('4A_Screening_Phase_2'!$D$13),ISTEXT('4A_Screening_Phase_2'!$D$13)),
              "Compatible",
              IF('4A_Screening_Phase_2'!$D$13&lt;Detailed_BMP_Matrix!$AB20,
                           "Incompatible",
                           "Compatible"))</f>
        <v>Compatible</v>
      </c>
      <c r="G20" s="269" t="str">
        <f>IF(AND('4A_Screening_Phase_2'!$D$9="No",Detailed_BMP_Matrix!$AA20="Yes"),"Incompatible","Compatible")</f>
        <v>Compatible</v>
      </c>
      <c r="H20" s="270" t="str">
        <f>IF(OR(ISBLANK('4A_Screening_Phase_2'!$D$10),ISBLANK('4A_Screening_Phase_2'!$D$11),ISTEXT('4A_Screening_Phase_2'!$D$10),ISTEXT('4A_Screening_Phase_2'!$D$11),ISTEXT(Detailed_BMP_Matrix!$AE20)),
           "Compatible",
           IF('4A_Screening_Phase_2'!$D$11&lt;(Detailed_BMP_Matrix!$AE20*'4A_Screening_Phase_2'!$D$10*0.01),
                    "Incompatible",
                    "Compatible"))</f>
        <v>Compatible</v>
      </c>
      <c r="I20" s="271" t="str">
        <f>IF(OR(ISBLANK('4A_Screening_Phase_2'!$D$10),ISTEXT('4A_Screening_Phase_2'!$D$10),ISTEXT(Detailed_BMP_Matrix!$AD20)),
          "Compatible",
          IF('4A_Screening_Phase_2'!$D$10&gt;Detailed_BMP_Matrix!$AD20,
                      "Incompatible",
                      "Compatible"))</f>
        <v>Compatible</v>
      </c>
      <c r="J20" s="272" t="str">
        <f>IF(OR(ISTEXT('4A_Screening_Phase_2'!$D$16),ISBLANK('4A_Screening_Phase_2'!$D$16),ISTEXT(Detailed_BMP_Matrix!$X20)),
                "Compatible",
                IF(AND('4A_Screening_Phase_2'!$D$16&lt;Detailed_BMP_Matrix!$X20,'4A_Screening_Phase_2'!$D$17="No"),
                            "Incompatible",
                            "Compatible"))</f>
        <v>Compatible</v>
      </c>
      <c r="K20" s="273" t="str">
        <f>IF(OR(ISTEXT(Detailed_BMP_Matrix!$Z20),ISTEXT('4A_Screening_Phase_2'!$D$20),ISBLANK('4A_Screening_Phase_2'!$D$20)),
            "Compatible",
            IF('4A_Screening_Phase_2'!$D$20&lt;(Detailed_BMP_Matrix!$Z20+Detailed_BMP_Matrix!$AC20),
                      "Incompatible",
                      "Compatible"))</f>
        <v>Compatible</v>
      </c>
      <c r="L20" s="269" t="str">
        <f>IF(OR(ISTEXT(Detailed_BMP_Matrix!$Y20),ISTEXT('4A_Screening_Phase_2'!$D$21),ISBLANK('4A_Screening_Phase_2'!$D$21)),
            "Compatible",
            IF('4A_Screening_Phase_2'!$D$21&lt;(Detailed_BMP_Matrix!$Y20+Detailed_BMP_Matrix!$AC20),
                      "Incompatible",
                      "Compatible"))</f>
        <v>Compatible</v>
      </c>
      <c r="M20" s="274" t="str">
        <f>IF(AND('4A_Screening_Phase_2'!$D$22="C/D",Detailed_BMP_Matrix!$W20="No"),"Incompatible","Compatible")</f>
        <v>Compatible</v>
      </c>
      <c r="N20" s="275" t="str">
        <f>IF(OR(AND('4A_Screening_Phase_2'!$D$25="No", Detailed_BMP_Matrix!$AF20="Yes"),
            AND('4A_Screening_Phase_2'!$D$25="Yes",Detailed_BMP_Matrix!$AF20="No")),
            "Incompatible","Compatible")</f>
        <v>Compatible</v>
      </c>
      <c r="O20" s="276" t="str">
        <f>IF(OR(AND('4A_Screening_Phase_2'!$D$26="No",'4A_Screening_Phase_2'!$D$27="No", Detailed_BMP_Matrix!$AG20="Yes"),
            AND('4A_Screening_Phase_2'!$D$26="Yes",'4A_Screening_Phase_2'!$D$27="Yes",Detailed_BMP_Matrix!$AG20="No")),
            "Incompatible","Compatible")</f>
        <v>Compatible</v>
      </c>
      <c r="P20" s="277" t="str">
        <f>IF(OR(AND('4A_Screening_Phase_2'!$D$28="No", Detailed_BMP_Matrix!$AH20="Yes"),
            AND('4A_Screening_Phase_2'!$D$28="Yes",Detailed_BMP_Matrix!$AH20="No")),
            "Incompatible","Compatible")</f>
        <v>Compatible</v>
      </c>
      <c r="Q20" s="273" t="str">
        <f>IF(AND('4A_Screening_Phase_2'!$D$31="No",Detailed_BMP_Matrix!$AI20="Yes"),"Incompatible","Compatible")</f>
        <v>Compatible</v>
      </c>
      <c r="R20" s="274" t="str">
        <f>IF(AND(Detailed_BMP_Matrix!$AJ20="Yes",'4A_Screening_Phase_2'!$D$32="No"),"Incompatible","Compatible")</f>
        <v>Compatible</v>
      </c>
    </row>
    <row r="21" spans="1:18" x14ac:dyDescent="0.25">
      <c r="A21" s="767"/>
      <c r="B21" s="266" t="str">
        <f>Detailed_BMP_Matrix!B21</f>
        <v>Vegetated Biofilter / Swale</v>
      </c>
      <c r="C21" s="36" t="str">
        <f>'3B_Screening_Phase_1_Results'!D21</f>
        <v>Not Screened Out</v>
      </c>
      <c r="D21" s="36" t="str">
        <f t="shared" si="0"/>
        <v>Compatible</v>
      </c>
      <c r="E21" s="267" t="str">
        <f t="shared" si="1"/>
        <v>Not Screened Out</v>
      </c>
      <c r="F21" s="268" t="str">
        <f>IF(OR(ISTEXT(Detailed_BMP_Matrix!$AB21),ISBLANK('4A_Screening_Phase_2'!$D$13),ISTEXT('4A_Screening_Phase_2'!$D$13)),
              "Compatible",
              IF('4A_Screening_Phase_2'!$D$13&lt;Detailed_BMP_Matrix!$AB21,
                           "Incompatible",
                           "Compatible"))</f>
        <v>Compatible</v>
      </c>
      <c r="G21" s="269" t="str">
        <f>IF(AND('4A_Screening_Phase_2'!$D$9="No",Detailed_BMP_Matrix!$AA21="Yes"),"Incompatible","Compatible")</f>
        <v>Compatible</v>
      </c>
      <c r="H21" s="270" t="str">
        <f>IF(OR(ISBLANK('4A_Screening_Phase_2'!$D$10),ISBLANK('4A_Screening_Phase_2'!$D$11),ISTEXT('4A_Screening_Phase_2'!$D$10),ISTEXT('4A_Screening_Phase_2'!$D$11),ISTEXT(Detailed_BMP_Matrix!$AE21)),
           "Compatible",
           IF('4A_Screening_Phase_2'!$D$11&lt;(Detailed_BMP_Matrix!$AE21*'4A_Screening_Phase_2'!$D$10*0.01),
                    "Incompatible",
                    "Compatible"))</f>
        <v>Compatible</v>
      </c>
      <c r="I21" s="271" t="str">
        <f>IF(OR(ISBLANK('4A_Screening_Phase_2'!$D$10),ISTEXT('4A_Screening_Phase_2'!$D$10),ISTEXT(Detailed_BMP_Matrix!$AD21)),
          "Compatible",
          IF('4A_Screening_Phase_2'!$D$10&gt;Detailed_BMP_Matrix!$AD21,
                      "Incompatible",
                      "Compatible"))</f>
        <v>Compatible</v>
      </c>
      <c r="J21" s="272" t="str">
        <f>IF(OR(ISTEXT('4A_Screening_Phase_2'!$D$16),ISBLANK('4A_Screening_Phase_2'!$D$16),ISTEXT(Detailed_BMP_Matrix!$X21)),
                "Compatible",
                IF(AND('4A_Screening_Phase_2'!$D$16&lt;Detailed_BMP_Matrix!$X21,'4A_Screening_Phase_2'!$D$17="No"),
                            "Incompatible",
                            "Compatible"))</f>
        <v>Compatible</v>
      </c>
      <c r="K21" s="273" t="str">
        <f>IF(OR(ISTEXT(Detailed_BMP_Matrix!$Z21),ISTEXT('4A_Screening_Phase_2'!$D$20),ISBLANK('4A_Screening_Phase_2'!$D$20)),
            "Compatible",
            IF('4A_Screening_Phase_2'!$D$20&lt;(Detailed_BMP_Matrix!$Z21+Detailed_BMP_Matrix!$AC21),
                      "Incompatible",
                      "Compatible"))</f>
        <v>Compatible</v>
      </c>
      <c r="L21" s="269" t="str">
        <f>IF(OR(ISTEXT(Detailed_BMP_Matrix!$Y21),ISTEXT('4A_Screening_Phase_2'!$D$21),ISBLANK('4A_Screening_Phase_2'!$D$21)),
            "Compatible",
            IF('4A_Screening_Phase_2'!$D$21&lt;(Detailed_BMP_Matrix!$Y21+Detailed_BMP_Matrix!$AC21),
                      "Incompatible",
                      "Compatible"))</f>
        <v>Compatible</v>
      </c>
      <c r="M21" s="274" t="str">
        <f>IF(AND('4A_Screening_Phase_2'!$D$22="C/D",Detailed_BMP_Matrix!$W21="No"),"Incompatible","Compatible")</f>
        <v>Compatible</v>
      </c>
      <c r="N21" s="275" t="str">
        <f>IF(OR(AND('4A_Screening_Phase_2'!$D$25="No", Detailed_BMP_Matrix!$AF21="Yes"),
            AND('4A_Screening_Phase_2'!$D$25="Yes",Detailed_BMP_Matrix!$AF21="No")),
            "Incompatible","Compatible")</f>
        <v>Compatible</v>
      </c>
      <c r="O21" s="276" t="str">
        <f>IF(OR(AND('4A_Screening_Phase_2'!$D$26="No",'4A_Screening_Phase_2'!$D$27="No", Detailed_BMP_Matrix!$AG21="Yes"),
            AND('4A_Screening_Phase_2'!$D$26="Yes",'4A_Screening_Phase_2'!$D$27="Yes",Detailed_BMP_Matrix!$AG21="No")),
            "Incompatible","Compatible")</f>
        <v>Compatible</v>
      </c>
      <c r="P21" s="277" t="str">
        <f>IF(OR(AND('4A_Screening_Phase_2'!$D$28="No", Detailed_BMP_Matrix!$AH21="Yes"),
            AND('4A_Screening_Phase_2'!$D$28="Yes",Detailed_BMP_Matrix!$AH21="No")),
            "Incompatible","Compatible")</f>
        <v>Compatible</v>
      </c>
      <c r="Q21" s="273" t="str">
        <f>IF(AND('4A_Screening_Phase_2'!$D$31="No",Detailed_BMP_Matrix!$AI21="Yes"),"Incompatible","Compatible")</f>
        <v>Compatible</v>
      </c>
      <c r="R21" s="274" t="str">
        <f>IF(AND(Detailed_BMP_Matrix!$AJ21="Yes",'4A_Screening_Phase_2'!$D$32="No"),"Incompatible","Compatible")</f>
        <v>Compatible</v>
      </c>
    </row>
    <row r="22" spans="1:18" ht="15.75" thickBot="1" x14ac:dyDescent="0.3">
      <c r="A22" s="768"/>
      <c r="B22" s="278" t="str">
        <f>Detailed_BMP_Matrix!B22</f>
        <v>Wetland Channel</v>
      </c>
      <c r="C22" s="44" t="str">
        <f>'3B_Screening_Phase_1_Results'!D22</f>
        <v>Not Screened Out</v>
      </c>
      <c r="D22" s="44" t="str">
        <f t="shared" si="0"/>
        <v>Compatible</v>
      </c>
      <c r="E22" s="279" t="str">
        <f t="shared" si="1"/>
        <v>Not Screened Out</v>
      </c>
      <c r="F22" s="280" t="str">
        <f>IF(OR(ISTEXT(Detailed_BMP_Matrix!$AB22),ISBLANK('4A_Screening_Phase_2'!$D$13),ISTEXT('4A_Screening_Phase_2'!$D$13)),
              "Compatible",
              IF('4A_Screening_Phase_2'!$D$13&lt;Detailed_BMP_Matrix!$AB22,
                           "Incompatible",
                           "Compatible"))</f>
        <v>Compatible</v>
      </c>
      <c r="G22" s="281" t="str">
        <f>IF(AND('4A_Screening_Phase_2'!$D$9="No",Detailed_BMP_Matrix!$AA22="Yes"),"Incompatible","Compatible")</f>
        <v>Compatible</v>
      </c>
      <c r="H22" s="282" t="str">
        <f>IF(OR(ISBLANK('4A_Screening_Phase_2'!$D$10),ISBLANK('4A_Screening_Phase_2'!$D$11),ISTEXT('4A_Screening_Phase_2'!$D$10),ISTEXT('4A_Screening_Phase_2'!$D$11),ISTEXT(Detailed_BMP_Matrix!$AE22)),
           "Compatible",
           IF('4A_Screening_Phase_2'!$D$11&lt;(Detailed_BMP_Matrix!$AE22*'4A_Screening_Phase_2'!$D$10*0.01),
                    "Incompatible",
                    "Compatible"))</f>
        <v>Compatible</v>
      </c>
      <c r="I22" s="283" t="str">
        <f>IF(OR(ISBLANK('4A_Screening_Phase_2'!$D$10),ISTEXT('4A_Screening_Phase_2'!$D$10),ISTEXT(Detailed_BMP_Matrix!$AD22)),
          "Compatible",
          IF('4A_Screening_Phase_2'!$D$10&gt;Detailed_BMP_Matrix!$AD22,
                      "Incompatible",
                      "Compatible"))</f>
        <v>Compatible</v>
      </c>
      <c r="J22" s="284" t="str">
        <f>IF(OR(ISTEXT('4A_Screening_Phase_2'!$D$16),ISBLANK('4A_Screening_Phase_2'!$D$16),ISTEXT(Detailed_BMP_Matrix!$X22)),
                "Compatible",
                IF(AND('4A_Screening_Phase_2'!$D$16&lt;Detailed_BMP_Matrix!$X22,'4A_Screening_Phase_2'!$D$17="No"),
                            "Incompatible",
                            "Compatible"))</f>
        <v>Compatible</v>
      </c>
      <c r="K22" s="285" t="str">
        <f>IF(OR(ISTEXT(Detailed_BMP_Matrix!$Z22),ISTEXT('4A_Screening_Phase_2'!$D$20),ISBLANK('4A_Screening_Phase_2'!$D$20)),
            "Compatible",
            IF('4A_Screening_Phase_2'!$D$20&lt;(Detailed_BMP_Matrix!$Z22+Detailed_BMP_Matrix!$AC22),
                      "Incompatible",
                      "Compatible"))</f>
        <v>Compatible</v>
      </c>
      <c r="L22" s="281" t="str">
        <f>IF(OR(ISTEXT(Detailed_BMP_Matrix!$Y22),ISTEXT('4A_Screening_Phase_2'!$D$21),ISBLANK('4A_Screening_Phase_2'!$D$21)),
            "Compatible",
            IF('4A_Screening_Phase_2'!$D$21&lt;(Detailed_BMP_Matrix!$Y22+Detailed_BMP_Matrix!$AC22),
                      "Incompatible",
                      "Compatible"))</f>
        <v>Compatible</v>
      </c>
      <c r="M22" s="286" t="str">
        <f>IF(AND('4A_Screening_Phase_2'!$D$22="C/D",Detailed_BMP_Matrix!$W22="No"),"Incompatible","Compatible")</f>
        <v>Compatible</v>
      </c>
      <c r="N22" s="287" t="str">
        <f>IF(OR(AND('4A_Screening_Phase_2'!$D$25="No", Detailed_BMP_Matrix!$AF22="Yes"),
            AND('4A_Screening_Phase_2'!$D$25="Yes",Detailed_BMP_Matrix!$AF22="No")),
            "Incompatible","Compatible")</f>
        <v>Compatible</v>
      </c>
      <c r="O22" s="288" t="str">
        <f>IF(OR(AND('4A_Screening_Phase_2'!$D$26="No",'4A_Screening_Phase_2'!$D$27="No", Detailed_BMP_Matrix!$AG22="Yes"),
            AND('4A_Screening_Phase_2'!$D$26="Yes",'4A_Screening_Phase_2'!$D$27="Yes",Detailed_BMP_Matrix!$AG22="No")),
            "Incompatible","Compatible")</f>
        <v>Compatible</v>
      </c>
      <c r="P22" s="289" t="str">
        <f>IF(OR(AND('4A_Screening_Phase_2'!$D$28="No", Detailed_BMP_Matrix!$AH22="Yes"),
            AND('4A_Screening_Phase_2'!$D$28="Yes",Detailed_BMP_Matrix!$AH22="No")),
            "Incompatible","Compatible")</f>
        <v>Compatible</v>
      </c>
      <c r="Q22" s="285" t="str">
        <f>IF(AND('4A_Screening_Phase_2'!$D$31="No",Detailed_BMP_Matrix!$AI22="Yes"),"Incompatible","Compatible")</f>
        <v>Compatible</v>
      </c>
      <c r="R22" s="286" t="str">
        <f>IF(AND(Detailed_BMP_Matrix!$AJ22="Yes",'4A_Screening_Phase_2'!$D$32="No"),"Incompatible","Compatible")</f>
        <v>Compatible</v>
      </c>
    </row>
    <row r="23" spans="1:18" x14ac:dyDescent="0.25">
      <c r="A23" s="766" t="s">
        <v>69</v>
      </c>
      <c r="B23" s="257" t="str">
        <f>Detailed_BMP_Matrix!B23</f>
        <v>Bioretention With Underdrain</v>
      </c>
      <c r="C23" s="37" t="str">
        <f>'3B_Screening_Phase_1_Results'!D23</f>
        <v>Not Screened Out</v>
      </c>
      <c r="D23" s="37" t="str">
        <f t="shared" si="0"/>
        <v>Compatible</v>
      </c>
      <c r="E23" s="258" t="str">
        <f t="shared" si="1"/>
        <v>Not Screened Out</v>
      </c>
      <c r="F23" s="259" t="str">
        <f>IF(OR(ISTEXT(Detailed_BMP_Matrix!$AB23),ISBLANK('4A_Screening_Phase_2'!$D$13),ISTEXT('4A_Screening_Phase_2'!$D$13)),
              "Compatible",
              IF('4A_Screening_Phase_2'!$D$13&lt;Detailed_BMP_Matrix!$AB23,
                           "Incompatible",
                           "Compatible"))</f>
        <v>Compatible</v>
      </c>
      <c r="G23" s="260" t="str">
        <f>IF(AND('4A_Screening_Phase_2'!$D$9="No",Detailed_BMP_Matrix!$AA23="Yes"),"Incompatible","Compatible")</f>
        <v>Compatible</v>
      </c>
      <c r="H23" s="261" t="str">
        <f>IF(OR(ISBLANK('4A_Screening_Phase_2'!$D$10),ISBLANK('4A_Screening_Phase_2'!$D$11),ISTEXT('4A_Screening_Phase_2'!$D$10),ISTEXT('4A_Screening_Phase_2'!$D$11),ISTEXT(Detailed_BMP_Matrix!$AE23)),
           "Compatible",
           IF('4A_Screening_Phase_2'!$D$11&lt;(Detailed_BMP_Matrix!$AE23*'4A_Screening_Phase_2'!$D$10*0.01),
                    "Incompatible",
                    "Compatible"))</f>
        <v>Compatible</v>
      </c>
      <c r="I23" s="262" t="str">
        <f>IF(OR(ISBLANK('4A_Screening_Phase_2'!$D$10),ISTEXT('4A_Screening_Phase_2'!$D$10),ISTEXT(Detailed_BMP_Matrix!$AD23)),
          "Compatible",
          IF('4A_Screening_Phase_2'!$D$10&gt;Detailed_BMP_Matrix!$AD23,
                      "Incompatible",
                      "Compatible"))</f>
        <v>Compatible</v>
      </c>
      <c r="J23" s="221" t="str">
        <f>IF(OR(ISTEXT('4A_Screening_Phase_2'!$D$16),ISBLANK('4A_Screening_Phase_2'!$D$16),ISTEXT(Detailed_BMP_Matrix!$X23)),
                "Compatible",
                IF(AND('4A_Screening_Phase_2'!$D$16&lt;Detailed_BMP_Matrix!$X23,'4A_Screening_Phase_2'!$D$17="No"),
                            "Incompatible",
                            "Compatible"))</f>
        <v>Compatible</v>
      </c>
      <c r="K23" s="219" t="str">
        <f>IF(OR(ISTEXT(Detailed_BMP_Matrix!$Z23),ISTEXT('4A_Screening_Phase_2'!$D$20),ISBLANK('4A_Screening_Phase_2'!$D$20)),
            "Compatible",
            IF('4A_Screening_Phase_2'!$D$20&lt;(Detailed_BMP_Matrix!$Z23+Detailed_BMP_Matrix!$AC23),
                      "Incompatible",
                      "Compatible"))</f>
        <v>Compatible</v>
      </c>
      <c r="L23" s="260" t="str">
        <f>IF(OR(ISTEXT(Detailed_BMP_Matrix!$Y23),ISTEXT('4A_Screening_Phase_2'!$D$21),ISBLANK('4A_Screening_Phase_2'!$D$21)),
            "Compatible",
            IF('4A_Screening_Phase_2'!$D$21&lt;(Detailed_BMP_Matrix!$Y23+Detailed_BMP_Matrix!$AC23),
                      "Incompatible",
                      "Compatible"))</f>
        <v>Compatible</v>
      </c>
      <c r="M23" s="220" t="str">
        <f>IF(AND('4A_Screening_Phase_2'!$D$22="C/D",Detailed_BMP_Matrix!$W23="No"),"Incompatible","Compatible")</f>
        <v>Compatible</v>
      </c>
      <c r="N23" s="263" t="str">
        <f>IF(OR(AND('4A_Screening_Phase_2'!$D$25="No", Detailed_BMP_Matrix!$AF23="Yes"),
            AND('4A_Screening_Phase_2'!$D$25="Yes",Detailed_BMP_Matrix!$AF23="No")),
            "Incompatible","Compatible")</f>
        <v>Compatible</v>
      </c>
      <c r="O23" s="264" t="str">
        <f>IF(OR(AND('4A_Screening_Phase_2'!$D$26="No",'4A_Screening_Phase_2'!$D$27="No", Detailed_BMP_Matrix!$AG23="Yes"),
            AND('4A_Screening_Phase_2'!$D$26="Yes",'4A_Screening_Phase_2'!$D$27="Yes",Detailed_BMP_Matrix!$AG23="No")),
            "Incompatible","Compatible")</f>
        <v>Compatible</v>
      </c>
      <c r="P23" s="265" t="str">
        <f>IF(OR(AND('4A_Screening_Phase_2'!$D$28="No", Detailed_BMP_Matrix!$AH23="Yes"),
            AND('4A_Screening_Phase_2'!$D$28="Yes",Detailed_BMP_Matrix!$AH23="No")),
            "Incompatible","Compatible")</f>
        <v>Compatible</v>
      </c>
      <c r="Q23" s="219" t="str">
        <f>IF(AND('4A_Screening_Phase_2'!$D$31="No",Detailed_BMP_Matrix!$AI23="Yes"),"Incompatible","Compatible")</f>
        <v>Compatible</v>
      </c>
      <c r="R23" s="220" t="str">
        <f>IF(AND(Detailed_BMP_Matrix!$AJ23="Yes",'4A_Screening_Phase_2'!$D$32="No"),"Incompatible","Compatible")</f>
        <v>Compatible</v>
      </c>
    </row>
    <row r="24" spans="1:18" x14ac:dyDescent="0.25">
      <c r="A24" s="767"/>
      <c r="B24" s="266" t="str">
        <f>Detailed_BMP_Matrix!B24</f>
        <v>Bioretention Without Underdrain</v>
      </c>
      <c r="C24" s="36" t="str">
        <f>'3B_Screening_Phase_1_Results'!D24</f>
        <v>Not Screened Out</v>
      </c>
      <c r="D24" s="36" t="str">
        <f t="shared" si="0"/>
        <v>Compatible</v>
      </c>
      <c r="E24" s="267" t="str">
        <f t="shared" si="1"/>
        <v>Not Screened Out</v>
      </c>
      <c r="F24" s="268" t="str">
        <f>IF(OR(ISTEXT(Detailed_BMP_Matrix!$AB24),ISBLANK('4A_Screening_Phase_2'!$D$13),ISTEXT('4A_Screening_Phase_2'!$D$13)),
              "Compatible",
              IF('4A_Screening_Phase_2'!$D$13&lt;Detailed_BMP_Matrix!$AB24,
                           "Incompatible",
                           "Compatible"))</f>
        <v>Compatible</v>
      </c>
      <c r="G24" s="269" t="str">
        <f>IF(AND('4A_Screening_Phase_2'!$D$9="No",Detailed_BMP_Matrix!$AA24="Yes"),"Incompatible","Compatible")</f>
        <v>Compatible</v>
      </c>
      <c r="H24" s="270" t="str">
        <f>IF(OR(ISBLANK('4A_Screening_Phase_2'!$D$10),ISBLANK('4A_Screening_Phase_2'!$D$11),ISTEXT('4A_Screening_Phase_2'!$D$10),ISTEXT('4A_Screening_Phase_2'!$D$11),ISTEXT(Detailed_BMP_Matrix!$AE24)),
           "Compatible",
           IF('4A_Screening_Phase_2'!$D$11&lt;(Detailed_BMP_Matrix!$AE24*'4A_Screening_Phase_2'!$D$10*0.01),
                    "Incompatible",
                    "Compatible"))</f>
        <v>Compatible</v>
      </c>
      <c r="I24" s="271" t="str">
        <f>IF(OR(ISBLANK('4A_Screening_Phase_2'!$D$10),ISTEXT('4A_Screening_Phase_2'!$D$10),ISTEXT(Detailed_BMP_Matrix!$AD24)),
          "Compatible",
          IF('4A_Screening_Phase_2'!$D$10&gt;Detailed_BMP_Matrix!$AD24,
                      "Incompatible",
                      "Compatible"))</f>
        <v>Compatible</v>
      </c>
      <c r="J24" s="272" t="str">
        <f>IF(OR(ISTEXT('4A_Screening_Phase_2'!$D$16),ISBLANK('4A_Screening_Phase_2'!$D$16),ISTEXT(Detailed_BMP_Matrix!$X24)),
                "Compatible",
                IF(AND('4A_Screening_Phase_2'!$D$16&lt;Detailed_BMP_Matrix!$X24,'4A_Screening_Phase_2'!$D$17="No"),
                            "Incompatible",
                            "Compatible"))</f>
        <v>Compatible</v>
      </c>
      <c r="K24" s="273" t="str">
        <f>IF(OR(ISTEXT(Detailed_BMP_Matrix!$Z24),ISTEXT('4A_Screening_Phase_2'!$D$20),ISBLANK('4A_Screening_Phase_2'!$D$20)),
            "Compatible",
            IF('4A_Screening_Phase_2'!$D$20&lt;(Detailed_BMP_Matrix!$Z24+Detailed_BMP_Matrix!$AC24),
                      "Incompatible",
                      "Compatible"))</f>
        <v>Compatible</v>
      </c>
      <c r="L24" s="269" t="str">
        <f>IF(OR(ISTEXT(Detailed_BMP_Matrix!$Y24),ISTEXT('4A_Screening_Phase_2'!$D$21),ISBLANK('4A_Screening_Phase_2'!$D$21)),
            "Compatible",
            IF('4A_Screening_Phase_2'!$D$21&lt;(Detailed_BMP_Matrix!$Y24+Detailed_BMP_Matrix!$AC24),
                      "Incompatible",
                      "Compatible"))</f>
        <v>Compatible</v>
      </c>
      <c r="M24" s="274" t="str">
        <f>IF(AND('4A_Screening_Phase_2'!$D$22="C/D",Detailed_BMP_Matrix!$W24="No"),"Incompatible","Compatible")</f>
        <v>Compatible</v>
      </c>
      <c r="N24" s="275" t="str">
        <f>IF(OR(AND('4A_Screening_Phase_2'!$D$25="No", Detailed_BMP_Matrix!$AF24="Yes"),
            AND('4A_Screening_Phase_2'!$D$25="Yes",Detailed_BMP_Matrix!$AF24="No")),
            "Incompatible","Compatible")</f>
        <v>Compatible</v>
      </c>
      <c r="O24" s="276" t="str">
        <f>IF(OR(AND('4A_Screening_Phase_2'!$D$26="No",'4A_Screening_Phase_2'!$D$27="No", Detailed_BMP_Matrix!$AG24="Yes"),
            AND('4A_Screening_Phase_2'!$D$26="Yes",'4A_Screening_Phase_2'!$D$27="Yes",Detailed_BMP_Matrix!$AG24="No")),
            "Incompatible","Compatible")</f>
        <v>Compatible</v>
      </c>
      <c r="P24" s="277" t="str">
        <f>IF(OR(AND('4A_Screening_Phase_2'!$D$28="No", Detailed_BMP_Matrix!$AH24="Yes"),
            AND('4A_Screening_Phase_2'!$D$28="Yes",Detailed_BMP_Matrix!$AH24="No")),
            "Incompatible","Compatible")</f>
        <v>Compatible</v>
      </c>
      <c r="Q24" s="273" t="str">
        <f>IF(AND('4A_Screening_Phase_2'!$D$31="No",Detailed_BMP_Matrix!$AI24="Yes"),"Incompatible","Compatible")</f>
        <v>Compatible</v>
      </c>
      <c r="R24" s="274" t="str">
        <f>IF(AND(Detailed_BMP_Matrix!$AJ24="Yes",'4A_Screening_Phase_2'!$D$32="No"),"Incompatible","Compatible")</f>
        <v>Compatible</v>
      </c>
    </row>
    <row r="25" spans="1:18" x14ac:dyDescent="0.25">
      <c r="A25" s="767"/>
      <c r="B25" s="266" t="str">
        <f>Detailed_BMP_Matrix!B25</f>
        <v>Constructed Wetland</v>
      </c>
      <c r="C25" s="36" t="str">
        <f>'3B_Screening_Phase_1_Results'!D25</f>
        <v>Not Screened Out</v>
      </c>
      <c r="D25" s="36" t="str">
        <f t="shared" si="0"/>
        <v>Compatible</v>
      </c>
      <c r="E25" s="267" t="str">
        <f t="shared" si="1"/>
        <v>Not Screened Out</v>
      </c>
      <c r="F25" s="268" t="str">
        <f>IF(OR(ISTEXT(Detailed_BMP_Matrix!$AB25),ISBLANK('4A_Screening_Phase_2'!$D$13),ISTEXT('4A_Screening_Phase_2'!$D$13)),
              "Compatible",
              IF('4A_Screening_Phase_2'!$D$13&lt;Detailed_BMP_Matrix!$AB25,
                           "Incompatible",
                           "Compatible"))</f>
        <v>Compatible</v>
      </c>
      <c r="G25" s="269" t="str">
        <f>IF(AND('4A_Screening_Phase_2'!$D$9="No",Detailed_BMP_Matrix!$AA25="Yes"),"Incompatible","Compatible")</f>
        <v>Compatible</v>
      </c>
      <c r="H25" s="270" t="str">
        <f>IF(OR(ISBLANK('4A_Screening_Phase_2'!$D$10),ISBLANK('4A_Screening_Phase_2'!$D$11),ISTEXT('4A_Screening_Phase_2'!$D$10),ISTEXT('4A_Screening_Phase_2'!$D$11),ISTEXT(Detailed_BMP_Matrix!$AE25)),
           "Compatible",
           IF('4A_Screening_Phase_2'!$D$11&lt;(Detailed_BMP_Matrix!$AE25*'4A_Screening_Phase_2'!$D$10*0.01),
                    "Incompatible",
                    "Compatible"))</f>
        <v>Compatible</v>
      </c>
      <c r="I25" s="271" t="str">
        <f>IF(OR(ISBLANK('4A_Screening_Phase_2'!$D$10),ISTEXT('4A_Screening_Phase_2'!$D$10),ISTEXT(Detailed_BMP_Matrix!$AD25)),
          "Compatible",
          IF('4A_Screening_Phase_2'!$D$10&gt;Detailed_BMP_Matrix!$AD25,
                      "Incompatible",
                      "Compatible"))</f>
        <v>Compatible</v>
      </c>
      <c r="J25" s="272" t="str">
        <f>IF(OR(ISTEXT('4A_Screening_Phase_2'!$D$16),ISBLANK('4A_Screening_Phase_2'!$D$16),ISTEXT(Detailed_BMP_Matrix!$X25)),
                "Compatible",
                IF(AND('4A_Screening_Phase_2'!$D$16&lt;Detailed_BMP_Matrix!$X25,'4A_Screening_Phase_2'!$D$17="No"),
                            "Incompatible",
                            "Compatible"))</f>
        <v>Compatible</v>
      </c>
      <c r="K25" s="273" t="str">
        <f>IF(OR(ISTEXT(Detailed_BMP_Matrix!$Z25),ISTEXT('4A_Screening_Phase_2'!$D$20),ISBLANK('4A_Screening_Phase_2'!$D$20)),
            "Compatible",
            IF('4A_Screening_Phase_2'!$D$20&lt;(Detailed_BMP_Matrix!$Z25+Detailed_BMP_Matrix!$AC25),
                      "Incompatible",
                      "Compatible"))</f>
        <v>Compatible</v>
      </c>
      <c r="L25" s="269" t="str">
        <f>IF(OR(ISTEXT(Detailed_BMP_Matrix!$Y25),ISTEXT('4A_Screening_Phase_2'!$D$21),ISBLANK('4A_Screening_Phase_2'!$D$21)),
            "Compatible",
            IF('4A_Screening_Phase_2'!$D$21&lt;(Detailed_BMP_Matrix!$Y25+Detailed_BMP_Matrix!$AC25),
                      "Incompatible",
                      "Compatible"))</f>
        <v>Compatible</v>
      </c>
      <c r="M25" s="274" t="str">
        <f>IF(AND('4A_Screening_Phase_2'!$D$22="C/D",Detailed_BMP_Matrix!$W25="No"),"Incompatible","Compatible")</f>
        <v>Compatible</v>
      </c>
      <c r="N25" s="275" t="str">
        <f>IF(OR(AND('4A_Screening_Phase_2'!$D$25="No", Detailed_BMP_Matrix!$AF25="Yes"),
            AND('4A_Screening_Phase_2'!$D$25="Yes",Detailed_BMP_Matrix!$AF25="No")),
            "Incompatible","Compatible")</f>
        <v>Compatible</v>
      </c>
      <c r="O25" s="276" t="str">
        <f>IF(OR(AND('4A_Screening_Phase_2'!$D$26="No",'4A_Screening_Phase_2'!$D$27="No", Detailed_BMP_Matrix!$AG25="Yes"),
            AND('4A_Screening_Phase_2'!$D$26="Yes",'4A_Screening_Phase_2'!$D$27="Yes",Detailed_BMP_Matrix!$AG25="No")),
            "Incompatible","Compatible")</f>
        <v>Compatible</v>
      </c>
      <c r="P25" s="277" t="str">
        <f>IF(OR(AND('4A_Screening_Phase_2'!$D$28="No", Detailed_BMP_Matrix!$AH25="Yes"),
            AND('4A_Screening_Phase_2'!$D$28="Yes",Detailed_BMP_Matrix!$AH25="No")),
            "Incompatible","Compatible")</f>
        <v>Compatible</v>
      </c>
      <c r="Q25" s="273" t="str">
        <f>IF(AND('4A_Screening_Phase_2'!$D$31="No",Detailed_BMP_Matrix!$AI25="Yes"),"Incompatible","Compatible")</f>
        <v>Compatible</v>
      </c>
      <c r="R25" s="274" t="str">
        <f>IF(AND(Detailed_BMP_Matrix!$AJ25="Yes",'4A_Screening_Phase_2'!$D$32="No"),"Incompatible","Compatible")</f>
        <v>Compatible</v>
      </c>
    </row>
    <row r="26" spans="1:18" x14ac:dyDescent="0.25">
      <c r="A26" s="767"/>
      <c r="B26" s="266" t="str">
        <f>Detailed_BMP_Matrix!B26</f>
        <v>Wet Extended Detention Basin</v>
      </c>
      <c r="C26" s="36" t="str">
        <f>'3B_Screening_Phase_1_Results'!D26</f>
        <v>Not Screened Out</v>
      </c>
      <c r="D26" s="36" t="str">
        <f t="shared" si="0"/>
        <v>Compatible</v>
      </c>
      <c r="E26" s="267" t="str">
        <f t="shared" si="1"/>
        <v>Not Screened Out</v>
      </c>
      <c r="F26" s="268" t="str">
        <f>IF(OR(ISTEXT(Detailed_BMP_Matrix!$AB26),ISBLANK('4A_Screening_Phase_2'!$D$13),ISTEXT('4A_Screening_Phase_2'!$D$13)),
              "Compatible",
              IF('4A_Screening_Phase_2'!$D$13&lt;Detailed_BMP_Matrix!$AB26,
                           "Incompatible",
                           "Compatible"))</f>
        <v>Compatible</v>
      </c>
      <c r="G26" s="269" t="str">
        <f>IF(AND('4A_Screening_Phase_2'!$D$9="No",Detailed_BMP_Matrix!$AA26="Yes"),"Incompatible","Compatible")</f>
        <v>Compatible</v>
      </c>
      <c r="H26" s="270" t="str">
        <f>IF(OR(ISBLANK('4A_Screening_Phase_2'!$D$10),ISBLANK('4A_Screening_Phase_2'!$D$11),ISTEXT('4A_Screening_Phase_2'!$D$10),ISTEXT('4A_Screening_Phase_2'!$D$11),ISTEXT(Detailed_BMP_Matrix!$AE26)),
           "Compatible",
           IF('4A_Screening_Phase_2'!$D$11&lt;(Detailed_BMP_Matrix!$AE26*'4A_Screening_Phase_2'!$D$10*0.01),
                    "Incompatible",
                    "Compatible"))</f>
        <v>Compatible</v>
      </c>
      <c r="I26" s="271" t="str">
        <f>IF(OR(ISBLANK('4A_Screening_Phase_2'!$D$10),ISTEXT('4A_Screening_Phase_2'!$D$10),ISTEXT(Detailed_BMP_Matrix!$AD26)),
          "Compatible",
          IF('4A_Screening_Phase_2'!$D$10&gt;Detailed_BMP_Matrix!$AD26,
                      "Incompatible",
                      "Compatible"))</f>
        <v>Compatible</v>
      </c>
      <c r="J26" s="272" t="str">
        <f>IF(OR(ISTEXT('4A_Screening_Phase_2'!$D$16),ISBLANK('4A_Screening_Phase_2'!$D$16),ISTEXT(Detailed_BMP_Matrix!$X26)),
                "Compatible",
                IF(AND('4A_Screening_Phase_2'!$D$16&lt;Detailed_BMP_Matrix!$X26,'4A_Screening_Phase_2'!$D$17="No"),
                            "Incompatible",
                            "Compatible"))</f>
        <v>Compatible</v>
      </c>
      <c r="K26" s="273" t="str">
        <f>IF(OR(ISTEXT(Detailed_BMP_Matrix!$Z26),ISTEXT('4A_Screening_Phase_2'!$D$20),ISBLANK('4A_Screening_Phase_2'!$D$20)),
            "Compatible",
            IF('4A_Screening_Phase_2'!$D$20&lt;(Detailed_BMP_Matrix!$Z26+Detailed_BMP_Matrix!$AC26),
                      "Incompatible",
                      "Compatible"))</f>
        <v>Compatible</v>
      </c>
      <c r="L26" s="269" t="str">
        <f>IF(OR(ISTEXT(Detailed_BMP_Matrix!$Y26),ISTEXT('4A_Screening_Phase_2'!$D$21),ISBLANK('4A_Screening_Phase_2'!$D$21)),
            "Compatible",
            IF('4A_Screening_Phase_2'!$D$21&lt;(Detailed_BMP_Matrix!$Y26+Detailed_BMP_Matrix!$AC26),
                      "Incompatible",
                      "Compatible"))</f>
        <v>Compatible</v>
      </c>
      <c r="M26" s="274" t="str">
        <f>IF(AND('4A_Screening_Phase_2'!$D$22="C/D",Detailed_BMP_Matrix!$W26="No"),"Incompatible","Compatible")</f>
        <v>Compatible</v>
      </c>
      <c r="N26" s="275" t="str">
        <f>IF(OR(AND('4A_Screening_Phase_2'!$D$25="No", Detailed_BMP_Matrix!$AF26="Yes"),
            AND('4A_Screening_Phase_2'!$D$25="Yes",Detailed_BMP_Matrix!$AF26="No")),
            "Incompatible","Compatible")</f>
        <v>Compatible</v>
      </c>
      <c r="O26" s="276" t="str">
        <f>IF(OR(AND('4A_Screening_Phase_2'!$D$26="No",'4A_Screening_Phase_2'!$D$27="No", Detailed_BMP_Matrix!$AG26="Yes"),
            AND('4A_Screening_Phase_2'!$D$26="Yes",'4A_Screening_Phase_2'!$D$27="Yes",Detailed_BMP_Matrix!$AG26="No")),
            "Incompatible","Compatible")</f>
        <v>Compatible</v>
      </c>
      <c r="P26" s="277" t="str">
        <f>IF(OR(AND('4A_Screening_Phase_2'!$D$28="No", Detailed_BMP_Matrix!$AH26="Yes"),
            AND('4A_Screening_Phase_2'!$D$28="Yes",Detailed_BMP_Matrix!$AH26="No")),
            "Incompatible","Compatible")</f>
        <v>Compatible</v>
      </c>
      <c r="Q26" s="273" t="str">
        <f>IF(AND('4A_Screening_Phase_2'!$D$31="No",Detailed_BMP_Matrix!$AI26="Yes"),"Incompatible","Compatible")</f>
        <v>Compatible</v>
      </c>
      <c r="R26" s="274" t="str">
        <f>IF(AND(Detailed_BMP_Matrix!$AJ26="Yes",'4A_Screening_Phase_2'!$D$32="No"),"Incompatible","Compatible")</f>
        <v>Compatible</v>
      </c>
    </row>
    <row r="27" spans="1:18" x14ac:dyDescent="0.25">
      <c r="A27" s="767"/>
      <c r="B27" s="266" t="str">
        <f>Detailed_BMP_Matrix!B27</f>
        <v>Dry Extended Detention Basin</v>
      </c>
      <c r="C27" s="36" t="str">
        <f>'3B_Screening_Phase_1_Results'!D27</f>
        <v>Not Screened Out</v>
      </c>
      <c r="D27" s="36" t="str">
        <f t="shared" si="0"/>
        <v>Compatible</v>
      </c>
      <c r="E27" s="267" t="str">
        <f t="shared" si="1"/>
        <v>Not Screened Out</v>
      </c>
      <c r="F27" s="268" t="str">
        <f>IF(OR(ISTEXT(Detailed_BMP_Matrix!$AB27),ISBLANK('4A_Screening_Phase_2'!$D$13),ISTEXT('4A_Screening_Phase_2'!$D$13)),
              "Compatible",
              IF('4A_Screening_Phase_2'!$D$13&lt;Detailed_BMP_Matrix!$AB27,
                           "Incompatible",
                           "Compatible"))</f>
        <v>Compatible</v>
      </c>
      <c r="G27" s="269" t="str">
        <f>IF(AND('4A_Screening_Phase_2'!$D$9="No",Detailed_BMP_Matrix!$AA27="Yes"),"Incompatible","Compatible")</f>
        <v>Compatible</v>
      </c>
      <c r="H27" s="270" t="str">
        <f>IF(OR(ISBLANK('4A_Screening_Phase_2'!$D$10),ISBLANK('4A_Screening_Phase_2'!$D$11),ISTEXT('4A_Screening_Phase_2'!$D$10),ISTEXT('4A_Screening_Phase_2'!$D$11),ISTEXT(Detailed_BMP_Matrix!$AE27)),
           "Compatible",
           IF('4A_Screening_Phase_2'!$D$11&lt;(Detailed_BMP_Matrix!$AE27*'4A_Screening_Phase_2'!$D$10*0.01),
                    "Incompatible",
                    "Compatible"))</f>
        <v>Compatible</v>
      </c>
      <c r="I27" s="271" t="str">
        <f>IF(OR(ISBLANK('4A_Screening_Phase_2'!$D$10),ISTEXT('4A_Screening_Phase_2'!$D$10),ISTEXT(Detailed_BMP_Matrix!$AD27)),
          "Compatible",
          IF('4A_Screening_Phase_2'!$D$10&gt;Detailed_BMP_Matrix!$AD27,
                      "Incompatible",
                      "Compatible"))</f>
        <v>Compatible</v>
      </c>
      <c r="J27" s="272" t="str">
        <f>IF(OR(ISTEXT('4A_Screening_Phase_2'!$D$16),ISBLANK('4A_Screening_Phase_2'!$D$16),ISTEXT(Detailed_BMP_Matrix!$X27)),
                "Compatible",
                IF(AND('4A_Screening_Phase_2'!$D$16&lt;Detailed_BMP_Matrix!$X27,'4A_Screening_Phase_2'!$D$17="No"),
                            "Incompatible",
                            "Compatible"))</f>
        <v>Compatible</v>
      </c>
      <c r="K27" s="273" t="str">
        <f>IF(OR(ISTEXT(Detailed_BMP_Matrix!$Z27),ISTEXT('4A_Screening_Phase_2'!$D$20),ISBLANK('4A_Screening_Phase_2'!$D$20)),
            "Compatible",
            IF('4A_Screening_Phase_2'!$D$20&lt;(Detailed_BMP_Matrix!$Z27+Detailed_BMP_Matrix!$AC27),
                      "Incompatible",
                      "Compatible"))</f>
        <v>Compatible</v>
      </c>
      <c r="L27" s="269" t="str">
        <f>IF(OR(ISTEXT(Detailed_BMP_Matrix!$Y27),ISTEXT('4A_Screening_Phase_2'!$D$21),ISBLANK('4A_Screening_Phase_2'!$D$21)),
            "Compatible",
            IF('4A_Screening_Phase_2'!$D$21&lt;(Detailed_BMP_Matrix!$Y27+Detailed_BMP_Matrix!$AC27),
                      "Incompatible",
                      "Compatible"))</f>
        <v>Compatible</v>
      </c>
      <c r="M27" s="274" t="str">
        <f>IF(AND('4A_Screening_Phase_2'!$D$22="C/D",Detailed_BMP_Matrix!$W27="No"),"Incompatible","Compatible")</f>
        <v>Compatible</v>
      </c>
      <c r="N27" s="275" t="str">
        <f>IF(OR(AND('4A_Screening_Phase_2'!$D$25="No", Detailed_BMP_Matrix!$AF27="Yes"),
            AND('4A_Screening_Phase_2'!$D$25="Yes",Detailed_BMP_Matrix!$AF27="No")),
            "Incompatible","Compatible")</f>
        <v>Compatible</v>
      </c>
      <c r="O27" s="276" t="str">
        <f>IF(OR(AND('4A_Screening_Phase_2'!$D$26="No",'4A_Screening_Phase_2'!$D$27="No", Detailed_BMP_Matrix!$AG27="Yes"),
            AND('4A_Screening_Phase_2'!$D$26="Yes",'4A_Screening_Phase_2'!$D$27="Yes",Detailed_BMP_Matrix!$AG27="No")),
            "Incompatible","Compatible")</f>
        <v>Compatible</v>
      </c>
      <c r="P27" s="277" t="str">
        <f>IF(OR(AND('4A_Screening_Phase_2'!$D$28="No", Detailed_BMP_Matrix!$AH27="Yes"),
            AND('4A_Screening_Phase_2'!$D$28="Yes",Detailed_BMP_Matrix!$AH27="No")),
            "Incompatible","Compatible")</f>
        <v>Compatible</v>
      </c>
      <c r="Q27" s="273" t="str">
        <f>IF(AND('4A_Screening_Phase_2'!$D$31="No",Detailed_BMP_Matrix!$AI27="Yes"),"Incompatible","Compatible")</f>
        <v>Compatible</v>
      </c>
      <c r="R27" s="274" t="str">
        <f>IF(AND(Detailed_BMP_Matrix!$AJ27="Yes",'4A_Screening_Phase_2'!$D$32="No"),"Incompatible","Compatible")</f>
        <v>Compatible</v>
      </c>
    </row>
    <row r="28" spans="1:18" x14ac:dyDescent="0.25">
      <c r="A28" s="767"/>
      <c r="B28" s="266" t="str">
        <f>Detailed_BMP_Matrix!B28</f>
        <v>Infiltration Basin</v>
      </c>
      <c r="C28" s="36" t="str">
        <f>'3B_Screening_Phase_1_Results'!D28</f>
        <v>Not Screened Out</v>
      </c>
      <c r="D28" s="36" t="str">
        <f t="shared" si="0"/>
        <v>Compatible</v>
      </c>
      <c r="E28" s="267" t="str">
        <f t="shared" si="1"/>
        <v>Not Screened Out</v>
      </c>
      <c r="F28" s="268" t="str">
        <f>IF(OR(ISTEXT(Detailed_BMP_Matrix!$AB28),ISBLANK('4A_Screening_Phase_2'!$D$13),ISTEXT('4A_Screening_Phase_2'!$D$13)),
              "Compatible",
              IF('4A_Screening_Phase_2'!$D$13&lt;Detailed_BMP_Matrix!$AB28,
                           "Incompatible",
                           "Compatible"))</f>
        <v>Compatible</v>
      </c>
      <c r="G28" s="269" t="str">
        <f>IF(AND('4A_Screening_Phase_2'!$D$9="No",Detailed_BMP_Matrix!$AA28="Yes"),"Incompatible","Compatible")</f>
        <v>Compatible</v>
      </c>
      <c r="H28" s="270" t="str">
        <f>IF(OR(ISBLANK('4A_Screening_Phase_2'!$D$10),ISBLANK('4A_Screening_Phase_2'!$D$11),ISTEXT('4A_Screening_Phase_2'!$D$10),ISTEXT('4A_Screening_Phase_2'!$D$11),ISTEXT(Detailed_BMP_Matrix!$AE28)),
           "Compatible",
           IF('4A_Screening_Phase_2'!$D$11&lt;(Detailed_BMP_Matrix!$AE28*'4A_Screening_Phase_2'!$D$10*0.01),
                    "Incompatible",
                    "Compatible"))</f>
        <v>Compatible</v>
      </c>
      <c r="I28" s="271" t="str">
        <f>IF(OR(ISBLANK('4A_Screening_Phase_2'!$D$10),ISTEXT('4A_Screening_Phase_2'!$D$10),ISTEXT(Detailed_BMP_Matrix!$AD28)),
          "Compatible",
          IF('4A_Screening_Phase_2'!$D$10&gt;Detailed_BMP_Matrix!$AD28,
                      "Incompatible",
                      "Compatible"))</f>
        <v>Compatible</v>
      </c>
      <c r="J28" s="272" t="str">
        <f>IF(OR(ISTEXT('4A_Screening_Phase_2'!$D$16),ISBLANK('4A_Screening_Phase_2'!$D$16),ISTEXT(Detailed_BMP_Matrix!$X28)),
                "Compatible",
                IF(AND('4A_Screening_Phase_2'!$D$16&lt;Detailed_BMP_Matrix!$X28,'4A_Screening_Phase_2'!$D$17="No"),
                            "Incompatible",
                            "Compatible"))</f>
        <v>Compatible</v>
      </c>
      <c r="K28" s="273" t="str">
        <f>IF(OR(ISTEXT(Detailed_BMP_Matrix!$Z28),ISTEXT('4A_Screening_Phase_2'!$D$20),ISBLANK('4A_Screening_Phase_2'!$D$20)),
            "Compatible",
            IF('4A_Screening_Phase_2'!$D$20&lt;(Detailed_BMP_Matrix!$Z28+Detailed_BMP_Matrix!$AC28),
                      "Incompatible",
                      "Compatible"))</f>
        <v>Compatible</v>
      </c>
      <c r="L28" s="269" t="str">
        <f>IF(OR(ISTEXT(Detailed_BMP_Matrix!$Y28),ISTEXT('4A_Screening_Phase_2'!$D$21),ISBLANK('4A_Screening_Phase_2'!$D$21)),
            "Compatible",
            IF('4A_Screening_Phase_2'!$D$21&lt;(Detailed_BMP_Matrix!$Y28+Detailed_BMP_Matrix!$AC28),
                      "Incompatible",
                      "Compatible"))</f>
        <v>Compatible</v>
      </c>
      <c r="M28" s="274" t="str">
        <f>IF(AND('4A_Screening_Phase_2'!$D$22="C/D",Detailed_BMP_Matrix!$W28="No"),"Incompatible","Compatible")</f>
        <v>Compatible</v>
      </c>
      <c r="N28" s="275" t="str">
        <f>IF(OR(AND('4A_Screening_Phase_2'!$D$25="No", Detailed_BMP_Matrix!$AF28="Yes"),
            AND('4A_Screening_Phase_2'!$D$25="Yes",Detailed_BMP_Matrix!$AF28="No")),
            "Incompatible","Compatible")</f>
        <v>Compatible</v>
      </c>
      <c r="O28" s="276" t="str">
        <f>IF(OR(AND('4A_Screening_Phase_2'!$D$26="No",'4A_Screening_Phase_2'!$D$27="No", Detailed_BMP_Matrix!$AG28="Yes"),
            AND('4A_Screening_Phase_2'!$D$26="Yes",'4A_Screening_Phase_2'!$D$27="Yes",Detailed_BMP_Matrix!$AG28="No")),
            "Incompatible","Compatible")</f>
        <v>Compatible</v>
      </c>
      <c r="P28" s="277" t="str">
        <f>IF(OR(AND('4A_Screening_Phase_2'!$D$28="No", Detailed_BMP_Matrix!$AH28="Yes"),
            AND('4A_Screening_Phase_2'!$D$28="Yes",Detailed_BMP_Matrix!$AH28="No")),
            "Incompatible","Compatible")</f>
        <v>Compatible</v>
      </c>
      <c r="Q28" s="273" t="str">
        <f>IF(AND('4A_Screening_Phase_2'!$D$31="No",Detailed_BMP_Matrix!$AI28="Yes"),"Incompatible","Compatible")</f>
        <v>Compatible</v>
      </c>
      <c r="R28" s="274" t="str">
        <f>IF(AND(Detailed_BMP_Matrix!$AJ28="Yes",'4A_Screening_Phase_2'!$D$32="No"),"Incompatible","Compatible")</f>
        <v>Compatible</v>
      </c>
    </row>
    <row r="29" spans="1:18" ht="15.75" thickBot="1" x14ac:dyDescent="0.3">
      <c r="A29" s="768"/>
      <c r="B29" s="278" t="str">
        <f>Detailed_BMP_Matrix!B29</f>
        <v>Surface Bed Filter</v>
      </c>
      <c r="C29" s="44" t="str">
        <f>'3B_Screening_Phase_1_Results'!D29</f>
        <v>Not Screened Out</v>
      </c>
      <c r="D29" s="44" t="str">
        <f t="shared" si="0"/>
        <v>Compatible</v>
      </c>
      <c r="E29" s="279" t="str">
        <f t="shared" si="1"/>
        <v>Not Screened Out</v>
      </c>
      <c r="F29" s="280" t="str">
        <f>IF(OR(ISTEXT(Detailed_BMP_Matrix!$AB29),ISBLANK('4A_Screening_Phase_2'!$D$13),ISTEXT('4A_Screening_Phase_2'!$D$13)),
              "Compatible",
              IF('4A_Screening_Phase_2'!$D$13&lt;Detailed_BMP_Matrix!$AB29,
                           "Incompatible",
                           "Compatible"))</f>
        <v>Compatible</v>
      </c>
      <c r="G29" s="281" t="str">
        <f>IF(AND('4A_Screening_Phase_2'!$D$9="No",Detailed_BMP_Matrix!$AA29="Yes"),"Incompatible","Compatible")</f>
        <v>Compatible</v>
      </c>
      <c r="H29" s="282" t="str">
        <f>IF(OR(ISBLANK('4A_Screening_Phase_2'!$D$10),ISBLANK('4A_Screening_Phase_2'!$D$11),ISTEXT('4A_Screening_Phase_2'!$D$10),ISTEXT('4A_Screening_Phase_2'!$D$11),ISTEXT(Detailed_BMP_Matrix!$AE29)),
           "Compatible",
           IF('4A_Screening_Phase_2'!$D$11&lt;(Detailed_BMP_Matrix!$AE29*'4A_Screening_Phase_2'!$D$10*0.01),
                    "Incompatible",
                    "Compatible"))</f>
        <v>Compatible</v>
      </c>
      <c r="I29" s="283" t="str">
        <f>IF(OR(ISBLANK('4A_Screening_Phase_2'!$D$10),ISTEXT('4A_Screening_Phase_2'!$D$10),ISTEXT(Detailed_BMP_Matrix!$AD29)),
          "Compatible",
          IF('4A_Screening_Phase_2'!$D$10&gt;Detailed_BMP_Matrix!$AD29,
                      "Incompatible",
                      "Compatible"))</f>
        <v>Compatible</v>
      </c>
      <c r="J29" s="284" t="str">
        <f>IF(OR(ISTEXT('4A_Screening_Phase_2'!$D$16),ISBLANK('4A_Screening_Phase_2'!$D$16),ISTEXT(Detailed_BMP_Matrix!$X29)),
                "Compatible",
                IF(AND('4A_Screening_Phase_2'!$D$16&lt;Detailed_BMP_Matrix!$X29,'4A_Screening_Phase_2'!$D$17="No"),
                            "Incompatible",
                            "Compatible"))</f>
        <v>Compatible</v>
      </c>
      <c r="K29" s="285" t="str">
        <f>IF(OR(ISTEXT(Detailed_BMP_Matrix!$Z29),ISTEXT('4A_Screening_Phase_2'!$D$20),ISBLANK('4A_Screening_Phase_2'!$D$20)),
            "Compatible",
            IF('4A_Screening_Phase_2'!$D$20&lt;(Detailed_BMP_Matrix!$Z29+Detailed_BMP_Matrix!$AC29),
                      "Incompatible",
                      "Compatible"))</f>
        <v>Compatible</v>
      </c>
      <c r="L29" s="281" t="str">
        <f>IF(OR(ISTEXT(Detailed_BMP_Matrix!$Y29),ISTEXT('4A_Screening_Phase_2'!$D$21),ISBLANK('4A_Screening_Phase_2'!$D$21)),
            "Compatible",
            IF('4A_Screening_Phase_2'!$D$21&lt;(Detailed_BMP_Matrix!$Y29+Detailed_BMP_Matrix!$AC29),
                      "Incompatible",
                      "Compatible"))</f>
        <v>Compatible</v>
      </c>
      <c r="M29" s="286" t="str">
        <f>IF(AND('4A_Screening_Phase_2'!$D$22="C/D",Detailed_BMP_Matrix!$W29="No"),"Incompatible","Compatible")</f>
        <v>Compatible</v>
      </c>
      <c r="N29" s="287" t="str">
        <f>IF(OR(AND('4A_Screening_Phase_2'!$D$25="No", Detailed_BMP_Matrix!$AF29="Yes"),
            AND('4A_Screening_Phase_2'!$D$25="Yes",Detailed_BMP_Matrix!$AF29="No")),
            "Incompatible","Compatible")</f>
        <v>Compatible</v>
      </c>
      <c r="O29" s="288" t="str">
        <f>IF(OR(AND('4A_Screening_Phase_2'!$D$26="No",'4A_Screening_Phase_2'!$D$27="No", Detailed_BMP_Matrix!$AG29="Yes"),
            AND('4A_Screening_Phase_2'!$D$26="Yes",'4A_Screening_Phase_2'!$D$27="Yes",Detailed_BMP_Matrix!$AG29="No")),
            "Incompatible","Compatible")</f>
        <v>Compatible</v>
      </c>
      <c r="P29" s="289" t="str">
        <f>IF(OR(AND('4A_Screening_Phase_2'!$D$28="No", Detailed_BMP_Matrix!$AH29="Yes"),
            AND('4A_Screening_Phase_2'!$D$28="Yes",Detailed_BMP_Matrix!$AH29="No")),
            "Incompatible","Compatible")</f>
        <v>Compatible</v>
      </c>
      <c r="Q29" s="285" t="str">
        <f>IF(AND('4A_Screening_Phase_2'!$D$31="No",Detailed_BMP_Matrix!$AI29="Yes"),"Incompatible","Compatible")</f>
        <v>Compatible</v>
      </c>
      <c r="R29" s="286" t="str">
        <f>IF(AND(Detailed_BMP_Matrix!$AJ29="Yes",'4A_Screening_Phase_2'!$D$32="No"),"Incompatible","Compatible")</f>
        <v>Compatible</v>
      </c>
    </row>
    <row r="30" spans="1:18" x14ac:dyDescent="0.25">
      <c r="A30" s="766" t="s">
        <v>72</v>
      </c>
      <c r="B30" s="257" t="str">
        <f>Detailed_BMP_Matrix!B30</f>
        <v>Permeable Pavement - Infiltration</v>
      </c>
      <c r="C30" s="37" t="str">
        <f>'3B_Screening_Phase_1_Results'!D30</f>
        <v>Not Screened Out</v>
      </c>
      <c r="D30" s="37" t="str">
        <f t="shared" si="0"/>
        <v>Compatible</v>
      </c>
      <c r="E30" s="258" t="str">
        <f t="shared" si="1"/>
        <v>Not Screened Out</v>
      </c>
      <c r="F30" s="259" t="str">
        <f>IF(OR(ISTEXT(Detailed_BMP_Matrix!$AB30),ISBLANK('4A_Screening_Phase_2'!$D$13),ISTEXT('4A_Screening_Phase_2'!$D$13)),
              "Compatible",
              IF('4A_Screening_Phase_2'!$D$13&lt;Detailed_BMP_Matrix!$AB30,
                           "Incompatible",
                           "Compatible"))</f>
        <v>Compatible</v>
      </c>
      <c r="G30" s="260" t="str">
        <f>IF(AND('4A_Screening_Phase_2'!$D$9="No",Detailed_BMP_Matrix!$AA30="Yes"),"Incompatible","Compatible")</f>
        <v>Compatible</v>
      </c>
      <c r="H30" s="261" t="str">
        <f>IF(OR(ISBLANK('4A_Screening_Phase_2'!$D$10),ISBLANK('4A_Screening_Phase_2'!$D$11),ISTEXT('4A_Screening_Phase_2'!$D$10),ISTEXT('4A_Screening_Phase_2'!$D$11),ISTEXT(Detailed_BMP_Matrix!$AE30)),
           "Compatible",
           IF('4A_Screening_Phase_2'!$D$11&lt;(Detailed_BMP_Matrix!$AE30*'4A_Screening_Phase_2'!$D$10*0.01),
                    "Incompatible",
                    "Compatible"))</f>
        <v>Compatible</v>
      </c>
      <c r="I30" s="262" t="str">
        <f>IF(OR(ISBLANK('4A_Screening_Phase_2'!$D$10),ISTEXT('4A_Screening_Phase_2'!$D$10),ISTEXT(Detailed_BMP_Matrix!$AD30)),
          "Compatible",
          IF('4A_Screening_Phase_2'!$D$10&gt;Detailed_BMP_Matrix!$AD30,
                      "Incompatible",
                      "Compatible"))</f>
        <v>Compatible</v>
      </c>
      <c r="J30" s="221" t="str">
        <f>IF(OR(ISTEXT('4A_Screening_Phase_2'!$D$16),ISBLANK('4A_Screening_Phase_2'!$D$16),ISTEXT(Detailed_BMP_Matrix!$X30)),
                "Compatible",
                IF(AND('4A_Screening_Phase_2'!$D$16&lt;Detailed_BMP_Matrix!$X30,'4A_Screening_Phase_2'!$D$17="No"),
                            "Incompatible",
                            "Compatible"))</f>
        <v>Compatible</v>
      </c>
      <c r="K30" s="219" t="str">
        <f>IF(OR(ISTEXT(Detailed_BMP_Matrix!$Z30),ISTEXT('4A_Screening_Phase_2'!$D$20),ISBLANK('4A_Screening_Phase_2'!$D$20)),
            "Compatible",
            IF('4A_Screening_Phase_2'!$D$20&lt;(Detailed_BMP_Matrix!$Z30+Detailed_BMP_Matrix!$AC30),
                      "Incompatible",
                      "Compatible"))</f>
        <v>Compatible</v>
      </c>
      <c r="L30" s="260" t="str">
        <f>IF(OR(ISTEXT(Detailed_BMP_Matrix!$Y30),ISTEXT('4A_Screening_Phase_2'!$D$21),ISBLANK('4A_Screening_Phase_2'!$D$21)),
            "Compatible",
            IF('4A_Screening_Phase_2'!$D$21&lt;(Detailed_BMP_Matrix!$Y30+Detailed_BMP_Matrix!$AC30),
                      "Incompatible",
                      "Compatible"))</f>
        <v>Compatible</v>
      </c>
      <c r="M30" s="220" t="str">
        <f>IF(AND('4A_Screening_Phase_2'!$D$22="C/D",Detailed_BMP_Matrix!$W30="No"),"Incompatible","Compatible")</f>
        <v>Compatible</v>
      </c>
      <c r="N30" s="263" t="str">
        <f>IF(OR(AND('4A_Screening_Phase_2'!$D$25="No", Detailed_BMP_Matrix!$AF30="Yes"),
            AND('4A_Screening_Phase_2'!$D$25="Yes",Detailed_BMP_Matrix!$AF30="No")),
            "Incompatible","Compatible")</f>
        <v>Compatible</v>
      </c>
      <c r="O30" s="264" t="str">
        <f>IF(OR(AND('4A_Screening_Phase_2'!$D$26="No",'4A_Screening_Phase_2'!$D$27="No", Detailed_BMP_Matrix!$AG30="Yes"),
            AND('4A_Screening_Phase_2'!$D$26="Yes",'4A_Screening_Phase_2'!$D$27="Yes",Detailed_BMP_Matrix!$AG30="No")),
            "Incompatible","Compatible")</f>
        <v>Compatible</v>
      </c>
      <c r="P30" s="265" t="str">
        <f>IF(OR(AND('4A_Screening_Phase_2'!$D$28="No", Detailed_BMP_Matrix!$AH30="Yes"),
            AND('4A_Screening_Phase_2'!$D$28="Yes",Detailed_BMP_Matrix!$AH30="No")),
            "Incompatible","Compatible")</f>
        <v>Compatible</v>
      </c>
      <c r="Q30" s="219" t="str">
        <f>IF(AND('4A_Screening_Phase_2'!$D$31="No",Detailed_BMP_Matrix!$AI30="Yes"),"Incompatible","Compatible")</f>
        <v>Compatible</v>
      </c>
      <c r="R30" s="220" t="str">
        <f>IF(AND(Detailed_BMP_Matrix!$AJ30="Yes",'4A_Screening_Phase_2'!$D$32="No"),"Incompatible","Compatible")</f>
        <v>Compatible</v>
      </c>
    </row>
    <row r="31" spans="1:18" ht="30" x14ac:dyDescent="0.25">
      <c r="A31" s="767"/>
      <c r="B31" s="266" t="str">
        <f>Detailed_BMP_Matrix!B31</f>
        <v>Permeable Pavement - Extended Detention</v>
      </c>
      <c r="C31" s="36" t="str">
        <f>'3B_Screening_Phase_1_Results'!D31</f>
        <v>Not Screened Out</v>
      </c>
      <c r="D31" s="36" t="str">
        <f t="shared" si="0"/>
        <v>Compatible</v>
      </c>
      <c r="E31" s="267" t="str">
        <f t="shared" si="1"/>
        <v>Not Screened Out</v>
      </c>
      <c r="F31" s="268" t="str">
        <f>IF(OR(ISTEXT(Detailed_BMP_Matrix!$AB31),ISBLANK('4A_Screening_Phase_2'!$D$13),ISTEXT('4A_Screening_Phase_2'!$D$13)),
              "Compatible",
              IF('4A_Screening_Phase_2'!$D$13&lt;Detailed_BMP_Matrix!$AB31,
                           "Incompatible",
                           "Compatible"))</f>
        <v>Compatible</v>
      </c>
      <c r="G31" s="269" t="str">
        <f>IF(AND('4A_Screening_Phase_2'!$D$9="No",Detailed_BMP_Matrix!$AA31="Yes"),"Incompatible","Compatible")</f>
        <v>Compatible</v>
      </c>
      <c r="H31" s="270" t="str">
        <f>IF(OR(ISBLANK('4A_Screening_Phase_2'!$D$10),ISBLANK('4A_Screening_Phase_2'!$D$11),ISTEXT('4A_Screening_Phase_2'!$D$10),ISTEXT('4A_Screening_Phase_2'!$D$11),ISTEXT(Detailed_BMP_Matrix!$AE31)),
           "Compatible",
           IF('4A_Screening_Phase_2'!$D$11&lt;(Detailed_BMP_Matrix!$AE31*'4A_Screening_Phase_2'!$D$10*0.01),
                    "Incompatible",
                    "Compatible"))</f>
        <v>Compatible</v>
      </c>
      <c r="I31" s="271" t="str">
        <f>IF(OR(ISBLANK('4A_Screening_Phase_2'!$D$10),ISTEXT('4A_Screening_Phase_2'!$D$10),ISTEXT(Detailed_BMP_Matrix!$AD31)),
          "Compatible",
          IF('4A_Screening_Phase_2'!$D$10&gt;Detailed_BMP_Matrix!$AD31,
                      "Incompatible",
                      "Compatible"))</f>
        <v>Compatible</v>
      </c>
      <c r="J31" s="272" t="str">
        <f>IF(OR(ISTEXT('4A_Screening_Phase_2'!$D$16),ISBLANK('4A_Screening_Phase_2'!$D$16),ISTEXT(Detailed_BMP_Matrix!$X31)),
                "Compatible",
                IF(AND('4A_Screening_Phase_2'!$D$16&lt;Detailed_BMP_Matrix!$X31,'4A_Screening_Phase_2'!$D$17="No"),
                            "Incompatible",
                            "Compatible"))</f>
        <v>Compatible</v>
      </c>
      <c r="K31" s="273" t="str">
        <f>IF(OR(ISTEXT(Detailed_BMP_Matrix!$Z31),ISTEXT('4A_Screening_Phase_2'!$D$20),ISBLANK('4A_Screening_Phase_2'!$D$20)),
            "Compatible",
            IF('4A_Screening_Phase_2'!$D$20&lt;(Detailed_BMP_Matrix!$Z31+Detailed_BMP_Matrix!$AC31),
                      "Incompatible",
                      "Compatible"))</f>
        <v>Compatible</v>
      </c>
      <c r="L31" s="269" t="str">
        <f>IF(OR(ISTEXT(Detailed_BMP_Matrix!$Y31),ISTEXT('4A_Screening_Phase_2'!$D$21),ISBLANK('4A_Screening_Phase_2'!$D$21)),
            "Compatible",
            IF('4A_Screening_Phase_2'!$D$21&lt;(Detailed_BMP_Matrix!$Y31+Detailed_BMP_Matrix!$AC31),
                      "Incompatible",
                      "Compatible"))</f>
        <v>Compatible</v>
      </c>
      <c r="M31" s="274" t="str">
        <f>IF(AND('4A_Screening_Phase_2'!$D$22="C/D",Detailed_BMP_Matrix!$W31="No"),"Incompatible","Compatible")</f>
        <v>Compatible</v>
      </c>
      <c r="N31" s="275" t="str">
        <f>IF(OR(AND('4A_Screening_Phase_2'!$D$25="No", Detailed_BMP_Matrix!$AF31="Yes"),
            AND('4A_Screening_Phase_2'!$D$25="Yes",Detailed_BMP_Matrix!$AF31="No")),
            "Incompatible","Compatible")</f>
        <v>Compatible</v>
      </c>
      <c r="O31" s="276" t="str">
        <f>IF(OR(AND('4A_Screening_Phase_2'!$D$26="No",'4A_Screening_Phase_2'!$D$27="No", Detailed_BMP_Matrix!$AG31="Yes"),
            AND('4A_Screening_Phase_2'!$D$26="Yes",'4A_Screening_Phase_2'!$D$27="Yes",Detailed_BMP_Matrix!$AG31="No")),
            "Incompatible","Compatible")</f>
        <v>Compatible</v>
      </c>
      <c r="P31" s="277" t="str">
        <f>IF(OR(AND('4A_Screening_Phase_2'!$D$28="No", Detailed_BMP_Matrix!$AH31="Yes"),
            AND('4A_Screening_Phase_2'!$D$28="Yes",Detailed_BMP_Matrix!$AH31="No")),
            "Incompatible","Compatible")</f>
        <v>Compatible</v>
      </c>
      <c r="Q31" s="273" t="str">
        <f>IF(AND('4A_Screening_Phase_2'!$D$31="No",Detailed_BMP_Matrix!$AI31="Yes"),"Incompatible","Compatible")</f>
        <v>Compatible</v>
      </c>
      <c r="R31" s="274" t="str">
        <f>IF(AND(Detailed_BMP_Matrix!$AJ31="Yes",'4A_Screening_Phase_2'!$D$32="No"),"Incompatible","Compatible")</f>
        <v>Compatible</v>
      </c>
    </row>
    <row r="32" spans="1:18" x14ac:dyDescent="0.25">
      <c r="A32" s="767"/>
      <c r="B32" s="266" t="str">
        <f>Detailed_BMP_Matrix!B32</f>
        <v>Permeable Friction Course (PFC) Overlay</v>
      </c>
      <c r="C32" s="36" t="str">
        <f>'3B_Screening_Phase_1_Results'!D32</f>
        <v>Not Screened Out</v>
      </c>
      <c r="D32" s="36" t="str">
        <f t="shared" si="0"/>
        <v>Compatible</v>
      </c>
      <c r="E32" s="267" t="str">
        <f t="shared" si="1"/>
        <v>Not Screened Out</v>
      </c>
      <c r="F32" s="268" t="str">
        <f>IF(OR(ISTEXT(Detailed_BMP_Matrix!$AB32),ISBLANK('4A_Screening_Phase_2'!$D$13),ISTEXT('4A_Screening_Phase_2'!$D$13)),
              "Compatible",
              IF('4A_Screening_Phase_2'!$D$13&lt;Detailed_BMP_Matrix!$AB32,
                           "Incompatible",
                           "Compatible"))</f>
        <v>Compatible</v>
      </c>
      <c r="G32" s="269" t="str">
        <f>IF(AND('4A_Screening_Phase_2'!$D$9="No",Detailed_BMP_Matrix!$AA32="Yes"),"Incompatible","Compatible")</f>
        <v>Compatible</v>
      </c>
      <c r="H32" s="270" t="str">
        <f>IF(OR(ISBLANK('4A_Screening_Phase_2'!$D$10),ISBLANK('4A_Screening_Phase_2'!$D$11),ISTEXT('4A_Screening_Phase_2'!$D$10),ISTEXT('4A_Screening_Phase_2'!$D$11),ISTEXT(Detailed_BMP_Matrix!$AE32)),
           "Compatible",
           IF('4A_Screening_Phase_2'!$D$11&lt;(Detailed_BMP_Matrix!$AE32*'4A_Screening_Phase_2'!$D$10*0.01),
                    "Incompatible",
                    "Compatible"))</f>
        <v>Compatible</v>
      </c>
      <c r="I32" s="271" t="str">
        <f>IF(OR(ISBLANK('4A_Screening_Phase_2'!$D$10),ISTEXT('4A_Screening_Phase_2'!$D$10),ISTEXT(Detailed_BMP_Matrix!$AD32)),
          "Compatible",
          IF('4A_Screening_Phase_2'!$D$10&gt;Detailed_BMP_Matrix!$AD32,
                      "Incompatible",
                      "Compatible"))</f>
        <v>Compatible</v>
      </c>
      <c r="J32" s="272" t="str">
        <f>IF(OR(ISTEXT('4A_Screening_Phase_2'!$D$16),ISBLANK('4A_Screening_Phase_2'!$D$16),ISTEXT(Detailed_BMP_Matrix!$X32)),
                "Compatible",
                IF(AND('4A_Screening_Phase_2'!$D$16&lt;Detailed_BMP_Matrix!$X32,'4A_Screening_Phase_2'!$D$17="No"),
                            "Incompatible",
                            "Compatible"))</f>
        <v>Compatible</v>
      </c>
      <c r="K32" s="273" t="str">
        <f>IF(OR(ISTEXT(Detailed_BMP_Matrix!$Z32),ISTEXT('4A_Screening_Phase_2'!$D$20),ISBLANK('4A_Screening_Phase_2'!$D$20)),
            "Compatible",
            IF('4A_Screening_Phase_2'!$D$20&lt;(Detailed_BMP_Matrix!$Z32+Detailed_BMP_Matrix!$AC32),
                      "Incompatible",
                      "Compatible"))</f>
        <v>Compatible</v>
      </c>
      <c r="L32" s="269" t="str">
        <f>IF(OR(ISTEXT(Detailed_BMP_Matrix!$Y32),ISTEXT('4A_Screening_Phase_2'!$D$21),ISBLANK('4A_Screening_Phase_2'!$D$21)),
            "Compatible",
            IF('4A_Screening_Phase_2'!$D$21&lt;(Detailed_BMP_Matrix!$Y32+Detailed_BMP_Matrix!$AC32),
                      "Incompatible",
                      "Compatible"))</f>
        <v>Compatible</v>
      </c>
      <c r="M32" s="274" t="str">
        <f>IF(AND('4A_Screening_Phase_2'!$D$22="C/D",Detailed_BMP_Matrix!$W32="No"),"Incompatible","Compatible")</f>
        <v>Compatible</v>
      </c>
      <c r="N32" s="275" t="str">
        <f>IF(OR(AND('4A_Screening_Phase_2'!$D$25="No", Detailed_BMP_Matrix!$AF32="Yes"),
            AND('4A_Screening_Phase_2'!$D$25="Yes",Detailed_BMP_Matrix!$AF32="No")),
            "Incompatible","Compatible")</f>
        <v>Compatible</v>
      </c>
      <c r="O32" s="276" t="str">
        <f>IF(OR(AND('4A_Screening_Phase_2'!$D$26="No",'4A_Screening_Phase_2'!$D$27="No", Detailed_BMP_Matrix!$AG32="Yes"),
            AND('4A_Screening_Phase_2'!$D$26="Yes",'4A_Screening_Phase_2'!$D$27="Yes",Detailed_BMP_Matrix!$AG32="No")),
            "Incompatible","Compatible")</f>
        <v>Compatible</v>
      </c>
      <c r="P32" s="277" t="str">
        <f>IF(OR(AND('4A_Screening_Phase_2'!$D$28="No", Detailed_BMP_Matrix!$AH32="Yes"),
            AND('4A_Screening_Phase_2'!$D$28="Yes",Detailed_BMP_Matrix!$AH32="No")),
            "Incompatible","Compatible")</f>
        <v>Compatible</v>
      </c>
      <c r="Q32" s="273" t="str">
        <f>IF(AND('4A_Screening_Phase_2'!$D$31="No",Detailed_BMP_Matrix!$AI32="Yes"),"Incompatible","Compatible")</f>
        <v>Compatible</v>
      </c>
      <c r="R32" s="274" t="str">
        <f>IF(AND(Detailed_BMP_Matrix!$AJ32="Yes",'4A_Screening_Phase_2'!$D$32="No"),"Incompatible","Compatible")</f>
        <v>Compatible</v>
      </c>
    </row>
    <row r="33" spans="1:18" ht="15.75" thickBot="1" x14ac:dyDescent="0.3">
      <c r="A33" s="768"/>
      <c r="B33" s="278" t="str">
        <f>Detailed_BMP_Matrix!B33</f>
        <v>Permeable Shoulder w/ Stone Reservoir</v>
      </c>
      <c r="C33" s="44" t="str">
        <f>'3B_Screening_Phase_1_Results'!D33</f>
        <v>Not Screened Out</v>
      </c>
      <c r="D33" s="44" t="str">
        <f t="shared" si="0"/>
        <v>Compatible</v>
      </c>
      <c r="E33" s="279" t="str">
        <f t="shared" si="1"/>
        <v>Not Screened Out</v>
      </c>
      <c r="F33" s="280" t="str">
        <f>IF(OR(ISTEXT(Detailed_BMP_Matrix!$AB33),ISBLANK('4A_Screening_Phase_2'!$D$13),ISTEXT('4A_Screening_Phase_2'!$D$13)),
              "Compatible",
              IF('4A_Screening_Phase_2'!$D$13&lt;Detailed_BMP_Matrix!$AB33,
                           "Incompatible",
                           "Compatible"))</f>
        <v>Compatible</v>
      </c>
      <c r="G33" s="281" t="str">
        <f>IF(AND('4A_Screening_Phase_2'!$D$9="No",Detailed_BMP_Matrix!$AA33="Yes"),"Incompatible","Compatible")</f>
        <v>Compatible</v>
      </c>
      <c r="H33" s="282" t="str">
        <f>IF(OR(ISBLANK('4A_Screening_Phase_2'!$D$10),ISBLANK('4A_Screening_Phase_2'!$D$11),ISTEXT('4A_Screening_Phase_2'!$D$10),ISTEXT('4A_Screening_Phase_2'!$D$11),ISTEXT(Detailed_BMP_Matrix!$AE33)),
           "Compatible",
           IF('4A_Screening_Phase_2'!$D$11&lt;(Detailed_BMP_Matrix!$AE33*'4A_Screening_Phase_2'!$D$10*0.01),
                    "Incompatible",
                    "Compatible"))</f>
        <v>Compatible</v>
      </c>
      <c r="I33" s="283" t="str">
        <f>IF(OR(ISBLANK('4A_Screening_Phase_2'!$D$10),ISTEXT('4A_Screening_Phase_2'!$D$10),ISTEXT(Detailed_BMP_Matrix!$AD33)),
          "Compatible",
          IF('4A_Screening_Phase_2'!$D$10&gt;Detailed_BMP_Matrix!$AD33,
                      "Incompatible",
                      "Compatible"))</f>
        <v>Compatible</v>
      </c>
      <c r="J33" s="284" t="str">
        <f>IF(OR(ISTEXT('4A_Screening_Phase_2'!$D$16),ISBLANK('4A_Screening_Phase_2'!$D$16),ISTEXT(Detailed_BMP_Matrix!$X33)),
                "Compatible",
                IF(AND('4A_Screening_Phase_2'!$D$16&lt;Detailed_BMP_Matrix!$X33,'4A_Screening_Phase_2'!$D$17="No"),
                            "Incompatible",
                            "Compatible"))</f>
        <v>Compatible</v>
      </c>
      <c r="K33" s="285" t="str">
        <f>IF(OR(ISTEXT(Detailed_BMP_Matrix!$Z33),ISTEXT('4A_Screening_Phase_2'!$D$20),ISBLANK('4A_Screening_Phase_2'!$D$20)),
            "Compatible",
            IF('4A_Screening_Phase_2'!$D$20&lt;(Detailed_BMP_Matrix!$Z33+Detailed_BMP_Matrix!$AC33),
                      "Incompatible",
                      "Compatible"))</f>
        <v>Compatible</v>
      </c>
      <c r="L33" s="281" t="str">
        <f>IF(OR(ISTEXT(Detailed_BMP_Matrix!$Y33),ISTEXT('4A_Screening_Phase_2'!$D$21),ISBLANK('4A_Screening_Phase_2'!$D$21)),
            "Compatible",
            IF('4A_Screening_Phase_2'!$D$21&lt;(Detailed_BMP_Matrix!$Y33+Detailed_BMP_Matrix!$AC33),
                      "Incompatible",
                      "Compatible"))</f>
        <v>Compatible</v>
      </c>
      <c r="M33" s="286" t="str">
        <f>IF(AND('4A_Screening_Phase_2'!$D$22="C/D",Detailed_BMP_Matrix!$W33="No"),"Incompatible","Compatible")</f>
        <v>Compatible</v>
      </c>
      <c r="N33" s="287" t="str">
        <f>IF(OR(AND('4A_Screening_Phase_2'!$D$25="No", Detailed_BMP_Matrix!$AF33="Yes"),
            AND('4A_Screening_Phase_2'!$D$25="Yes",Detailed_BMP_Matrix!$AF33="No")),
            "Incompatible","Compatible")</f>
        <v>Compatible</v>
      </c>
      <c r="O33" s="288" t="str">
        <f>IF(OR(AND('4A_Screening_Phase_2'!$D$26="No",'4A_Screening_Phase_2'!$D$27="No", Detailed_BMP_Matrix!$AG33="Yes"),
            AND('4A_Screening_Phase_2'!$D$26="Yes",'4A_Screening_Phase_2'!$D$27="Yes",Detailed_BMP_Matrix!$AG33="No")),
            "Incompatible","Compatible")</f>
        <v>Compatible</v>
      </c>
      <c r="P33" s="289" t="str">
        <f>IF(OR(AND('4A_Screening_Phase_2'!$D$28="No", Detailed_BMP_Matrix!$AH33="Yes"),
            AND('4A_Screening_Phase_2'!$D$28="Yes",Detailed_BMP_Matrix!$AH33="No")),
            "Incompatible","Compatible")</f>
        <v>Compatible</v>
      </c>
      <c r="Q33" s="285" t="str">
        <f>IF(AND('4A_Screening_Phase_2'!$D$31="No",Detailed_BMP_Matrix!$AI33="Yes"),"Incompatible","Compatible")</f>
        <v>Compatible</v>
      </c>
      <c r="R33" s="286" t="str">
        <f>IF(AND(Detailed_BMP_Matrix!$AJ33="Yes",'4A_Screening_Phase_2'!$D$32="No"),"Incompatible","Compatible")</f>
        <v>Compatible</v>
      </c>
    </row>
    <row r="34" spans="1:18" x14ac:dyDescent="0.25">
      <c r="C34" s="126"/>
      <c r="D34" s="126"/>
      <c r="E34" s="126"/>
      <c r="F34" s="126"/>
      <c r="G34" s="126"/>
      <c r="H34" s="126"/>
      <c r="I34" s="126"/>
      <c r="J34" s="126"/>
      <c r="K34" s="126"/>
      <c r="L34" s="126"/>
      <c r="M34" s="126"/>
      <c r="N34" s="126"/>
      <c r="O34" s="126"/>
      <c r="P34" s="122"/>
      <c r="Q34" s="122"/>
      <c r="R34" s="122"/>
    </row>
    <row r="35" spans="1:18" x14ac:dyDescent="0.25">
      <c r="B35" s="432" t="s">
        <v>365</v>
      </c>
      <c r="C35" s="155"/>
      <c r="D35" s="155"/>
      <c r="E35" s="155"/>
      <c r="F35" s="155"/>
      <c r="G35" s="155"/>
      <c r="H35" s="155"/>
      <c r="I35" s="155"/>
      <c r="J35" s="155"/>
      <c r="K35" s="155"/>
      <c r="L35" s="155"/>
      <c r="M35" s="155"/>
      <c r="N35" s="155"/>
      <c r="O35" s="241"/>
      <c r="P35" s="122"/>
      <c r="Q35" s="122"/>
      <c r="R35" s="122"/>
    </row>
    <row r="36" spans="1:18" ht="67.349999999999994" customHeight="1" x14ac:dyDescent="0.25">
      <c r="B36" s="763" t="s">
        <v>557</v>
      </c>
      <c r="C36" s="764"/>
      <c r="D36" s="764"/>
      <c r="E36" s="764"/>
      <c r="F36" s="764"/>
      <c r="G36" s="764"/>
      <c r="H36" s="764"/>
      <c r="I36" s="764"/>
      <c r="J36" s="764"/>
      <c r="K36" s="764"/>
      <c r="L36" s="764"/>
      <c r="M36" s="764"/>
      <c r="N36" s="764"/>
      <c r="O36" s="765"/>
      <c r="P36" s="122"/>
      <c r="Q36" s="122"/>
      <c r="R36" s="122"/>
    </row>
    <row r="37" spans="1:18" x14ac:dyDescent="0.25">
      <c r="B37" s="242"/>
      <c r="C37" s="156"/>
      <c r="D37" s="156"/>
      <c r="E37" s="156"/>
      <c r="F37" s="156"/>
      <c r="G37" s="156"/>
      <c r="H37" s="156"/>
      <c r="I37" s="156"/>
      <c r="J37" s="156"/>
      <c r="K37" s="156"/>
      <c r="L37" s="156"/>
      <c r="M37" s="156"/>
      <c r="N37" s="156"/>
      <c r="O37" s="243"/>
      <c r="P37" s="122"/>
      <c r="Q37" s="122"/>
      <c r="R37" s="122"/>
    </row>
    <row r="39" spans="1:18" x14ac:dyDescent="0.25">
      <c r="B39" s="435" t="s">
        <v>425</v>
      </c>
    </row>
    <row r="40" spans="1:18" x14ac:dyDescent="0.25">
      <c r="B40" s="435"/>
    </row>
    <row r="41" spans="1:18" x14ac:dyDescent="0.25">
      <c r="B41" s="435" t="s">
        <v>385</v>
      </c>
    </row>
    <row r="42" spans="1:18" x14ac:dyDescent="0.25">
      <c r="B42" s="435" t="s">
        <v>381</v>
      </c>
    </row>
    <row r="43" spans="1:18" x14ac:dyDescent="0.25">
      <c r="B43" s="435"/>
    </row>
    <row r="44" spans="1:18" x14ac:dyDescent="0.25">
      <c r="B44" s="215" t="s">
        <v>426</v>
      </c>
    </row>
    <row r="46" spans="1:18" ht="15.75" thickBot="1" x14ac:dyDescent="0.3"/>
    <row r="47" spans="1:18" ht="20.25" thickTop="1" thickBot="1" x14ac:dyDescent="0.3">
      <c r="B47" s="603" t="s">
        <v>451</v>
      </c>
      <c r="C47" s="604"/>
      <c r="D47" s="604"/>
      <c r="E47" s="604"/>
      <c r="F47" s="604"/>
      <c r="G47" s="604"/>
      <c r="H47" s="605"/>
    </row>
    <row r="48" spans="1:18" ht="14.25" customHeight="1" x14ac:dyDescent="0.25">
      <c r="B48" s="197" t="s">
        <v>161</v>
      </c>
      <c r="C48" s="769" t="s">
        <v>463</v>
      </c>
      <c r="D48" s="788"/>
      <c r="E48" s="788"/>
      <c r="F48" s="788"/>
      <c r="G48" s="788"/>
      <c r="H48" s="789"/>
    </row>
    <row r="49" spans="2:8" ht="14.25" customHeight="1" x14ac:dyDescent="0.25">
      <c r="B49" s="195" t="s">
        <v>162</v>
      </c>
      <c r="C49" s="771" t="s">
        <v>464</v>
      </c>
      <c r="D49" s="790"/>
      <c r="E49" s="790"/>
      <c r="F49" s="790"/>
      <c r="G49" s="790"/>
      <c r="H49" s="791"/>
    </row>
    <row r="50" spans="2:8" x14ac:dyDescent="0.25">
      <c r="B50" s="187" t="s">
        <v>55</v>
      </c>
      <c r="C50" s="597" t="s">
        <v>452</v>
      </c>
      <c r="D50" s="597"/>
      <c r="E50" s="597"/>
      <c r="F50" s="597"/>
      <c r="G50" s="597"/>
      <c r="H50" s="598"/>
    </row>
    <row r="51" spans="2:8" x14ac:dyDescent="0.25">
      <c r="B51" s="193" t="s">
        <v>12</v>
      </c>
      <c r="C51" s="599" t="s">
        <v>453</v>
      </c>
      <c r="D51" s="599"/>
      <c r="E51" s="599"/>
      <c r="F51" s="599"/>
      <c r="G51" s="599"/>
      <c r="H51" s="600"/>
    </row>
    <row r="52" spans="2:8" ht="15.75" thickBot="1" x14ac:dyDescent="0.3">
      <c r="B52" s="189" t="s">
        <v>57</v>
      </c>
      <c r="C52" s="601" t="s">
        <v>454</v>
      </c>
      <c r="D52" s="601"/>
      <c r="E52" s="601"/>
      <c r="F52" s="601"/>
      <c r="G52" s="601"/>
      <c r="H52" s="602"/>
    </row>
    <row r="53" spans="2:8" ht="15.75" thickTop="1" x14ac:dyDescent="0.25"/>
  </sheetData>
  <sheetProtection algorithmName="SHA-512" hashValue="fM4t+0fn/llILlauATXCpvzBpWLP51ly3M9hSmDR0921HCQ6idL5aED6hAuxVnK0tq9w9lETppAS8xcZxvlAGQ==" saltValue="4Zb9NH2OlJ72eGn0HrDLhw==" spinCount="100000" sheet="1" objects="1" scenarios="1"/>
  <mergeCells count="23">
    <mergeCell ref="B36:O36"/>
    <mergeCell ref="A11:A17"/>
    <mergeCell ref="A18:A22"/>
    <mergeCell ref="A23:A29"/>
    <mergeCell ref="A30:A33"/>
    <mergeCell ref="A8:A10"/>
    <mergeCell ref="B8:B10"/>
    <mergeCell ref="C8:C10"/>
    <mergeCell ref="B6:F6"/>
    <mergeCell ref="F8:R8"/>
    <mergeCell ref="D8:D10"/>
    <mergeCell ref="E8:E10"/>
    <mergeCell ref="Q9:R9"/>
    <mergeCell ref="N9:P9"/>
    <mergeCell ref="K9:M9"/>
    <mergeCell ref="J9:J10"/>
    <mergeCell ref="F9:I9"/>
    <mergeCell ref="C48:H48"/>
    <mergeCell ref="C50:H50"/>
    <mergeCell ref="C51:H51"/>
    <mergeCell ref="C52:H52"/>
    <mergeCell ref="B47:H47"/>
    <mergeCell ref="C49:H49"/>
  </mergeCells>
  <conditionalFormatting sqref="F11:R33">
    <cfRule type="expression" dxfId="20" priority="13">
      <formula>F11="Incompatible"</formula>
    </cfRule>
    <cfRule type="expression" dxfId="19" priority="15">
      <formula>F11="Compatible"</formula>
    </cfRule>
  </conditionalFormatting>
  <conditionalFormatting sqref="C11:C33">
    <cfRule type="expression" dxfId="18" priority="29">
      <formula>C11="Not Screened Out"</formula>
    </cfRule>
    <cfRule type="expression" dxfId="17" priority="30">
      <formula>C11="SCREENED OUT"</formula>
    </cfRule>
  </conditionalFormatting>
  <conditionalFormatting sqref="E11:E30 E32:E33">
    <cfRule type="expression" dxfId="16" priority="16">
      <formula>$E11="SCREENED OUT"</formula>
    </cfRule>
    <cfRule type="expression" dxfId="15" priority="17">
      <formula>$E11="Not Screened Out"</formula>
    </cfRule>
  </conditionalFormatting>
  <conditionalFormatting sqref="D11:D33">
    <cfRule type="expression" dxfId="14" priority="9">
      <formula>$D11="Compatible"</formula>
    </cfRule>
    <cfRule type="expression" dxfId="13" priority="10">
      <formula>$D11="Incompatible"</formula>
    </cfRule>
  </conditionalFormatting>
  <conditionalFormatting sqref="E31">
    <cfRule type="expression" dxfId="12" priority="1">
      <formula>$E31="SCREENED OUT"</formula>
    </cfRule>
    <cfRule type="expression" dxfId="11" priority="2">
      <formula>$E31="Not Screened Out"</formula>
    </cfRule>
  </conditionalFormatting>
  <hyperlinks>
    <hyperlink ref="B42" location="'5A_Screening_Phase_3'!A1" display="(Go to Next Step)"/>
    <hyperlink ref="B41" location="'4A_Screening_Phase_2'!A1" display="(Go to Previous Step)"/>
    <hyperlink ref="B44" location="'6_Final_BMP_List'!A1" display="Go to Final Screening Results (Step 6)"/>
    <hyperlink ref="B1" location="MAIN_MENU!A1" display="(RETURN TO MAIN MENU)"/>
    <hyperlink ref="B39" location="MAIN_MENU!A1" display="(RETURN TO MAIN MENU)"/>
    <hyperlink ref="B3" location="'5A_Screening_Phase_3'!A1" display="(Go to Next Step)"/>
    <hyperlink ref="B2" location="'4A_Screening_Phase_2'!A1" display="(Go to Previous Step)"/>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C000"/>
    <outlinePr showOutlineSymbols="0"/>
  </sheetPr>
  <dimension ref="A1:K31"/>
  <sheetViews>
    <sheetView showGridLines="0" showRowColHeaders="0" showOutlineSymbols="0" zoomScaleNormal="100" workbookViewId="0">
      <pane xSplit="1" ySplit="6" topLeftCell="B7" activePane="bottomRight" state="frozen"/>
      <selection activeCell="B32" sqref="B32:O37"/>
      <selection pane="topRight" activeCell="B32" sqref="B32:O37"/>
      <selection pane="bottomLeft" activeCell="B32" sqref="B32:O37"/>
      <selection pane="bottomRight" activeCell="D14" sqref="D14"/>
    </sheetView>
  </sheetViews>
  <sheetFormatPr defaultColWidth="8.85546875" defaultRowHeight="15" x14ac:dyDescent="0.25"/>
  <cols>
    <col min="1" max="1" width="10.7109375" style="124" customWidth="1"/>
    <col min="2" max="2" width="39.7109375" style="139" customWidth="1"/>
    <col min="3" max="3" width="32.28515625" style="139" customWidth="1"/>
    <col min="4" max="4" width="20.42578125" style="122" customWidth="1"/>
    <col min="5" max="5" width="50" style="122" customWidth="1"/>
    <col min="6" max="16384" width="8.85546875" style="122"/>
  </cols>
  <sheetData>
    <row r="1" spans="1:11" s="208" customFormat="1" ht="12" customHeight="1" x14ac:dyDescent="0.25">
      <c r="A1" s="184"/>
      <c r="B1" s="435" t="s">
        <v>425</v>
      </c>
      <c r="C1" s="211"/>
      <c r="D1" s="141"/>
      <c r="E1" s="142"/>
    </row>
    <row r="2" spans="1:11" s="208" customFormat="1" ht="12" customHeight="1" x14ac:dyDescent="0.25">
      <c r="A2" s="184"/>
      <c r="B2" s="435" t="s">
        <v>382</v>
      </c>
      <c r="C2" s="211"/>
      <c r="D2" s="141"/>
      <c r="E2" s="142"/>
    </row>
    <row r="3" spans="1:11" s="208" customFormat="1" ht="12" customHeight="1" x14ac:dyDescent="0.25">
      <c r="A3" s="184"/>
      <c r="B3" s="435" t="s">
        <v>383</v>
      </c>
      <c r="C3" s="211"/>
      <c r="D3" s="141"/>
      <c r="E3" s="142"/>
    </row>
    <row r="4" spans="1:11" ht="6" customHeight="1" x14ac:dyDescent="0.25"/>
    <row r="5" spans="1:11" s="124" customFormat="1" ht="21" x14ac:dyDescent="0.25">
      <c r="A5" s="212" t="s">
        <v>131</v>
      </c>
      <c r="B5" s="122"/>
      <c r="C5" s="122"/>
      <c r="D5" s="122"/>
      <c r="E5" s="250"/>
    </row>
    <row r="6" spans="1:11" s="124" customFormat="1" ht="15" customHeight="1" x14ac:dyDescent="0.25">
      <c r="A6" s="122"/>
      <c r="B6" s="578" t="s">
        <v>578</v>
      </c>
      <c r="C6" s="652"/>
      <c r="D6" s="652"/>
      <c r="E6" s="579"/>
      <c r="F6" s="465"/>
      <c r="G6" s="465"/>
      <c r="H6" s="465"/>
      <c r="I6" s="465"/>
      <c r="J6" s="167"/>
      <c r="K6" s="167"/>
    </row>
    <row r="7" spans="1:11" s="124" customFormat="1" ht="6" customHeight="1" x14ac:dyDescent="0.25">
      <c r="B7" s="290"/>
      <c r="C7" s="290"/>
      <c r="D7" s="290"/>
      <c r="E7" s="250"/>
    </row>
    <row r="8" spans="1:11" ht="16.5" thickBot="1" x14ac:dyDescent="0.3">
      <c r="A8" s="121" t="s">
        <v>243</v>
      </c>
    </row>
    <row r="9" spans="1:11" ht="43.9" customHeight="1" thickBot="1" x14ac:dyDescent="0.3">
      <c r="A9" s="121"/>
      <c r="B9" s="592" t="s">
        <v>209</v>
      </c>
      <c r="C9" s="697"/>
      <c r="D9" s="540" t="s">
        <v>19</v>
      </c>
      <c r="E9" s="799" t="s">
        <v>282</v>
      </c>
    </row>
    <row r="10" spans="1:11" ht="29.45" customHeight="1" thickBot="1" x14ac:dyDescent="0.3">
      <c r="A10" s="121"/>
      <c r="B10" s="592" t="s">
        <v>210</v>
      </c>
      <c r="C10" s="697"/>
      <c r="D10" s="540" t="s">
        <v>19</v>
      </c>
      <c r="E10" s="800"/>
    </row>
    <row r="11" spans="1:11" ht="36" customHeight="1" thickBot="1" x14ac:dyDescent="0.3">
      <c r="A11" s="121"/>
      <c r="B11" s="592" t="s">
        <v>211</v>
      </c>
      <c r="C11" s="697"/>
      <c r="D11" s="540" t="s">
        <v>19</v>
      </c>
      <c r="E11" s="801"/>
    </row>
    <row r="12" spans="1:11" ht="15.75" x14ac:dyDescent="0.25">
      <c r="A12" s="121"/>
      <c r="B12" s="122"/>
    </row>
    <row r="13" spans="1:11" ht="16.5" thickBot="1" x14ac:dyDescent="0.3">
      <c r="A13" s="121" t="s">
        <v>244</v>
      </c>
      <c r="B13" s="291"/>
      <c r="C13" s="214"/>
      <c r="D13" s="139"/>
      <c r="E13" s="214"/>
    </row>
    <row r="14" spans="1:11" ht="29.45" customHeight="1" thickBot="1" x14ac:dyDescent="0.3">
      <c r="B14" s="693" t="s">
        <v>231</v>
      </c>
      <c r="C14" s="694"/>
      <c r="D14" s="540" t="s">
        <v>19</v>
      </c>
      <c r="E14" s="292" t="s">
        <v>280</v>
      </c>
    </row>
    <row r="15" spans="1:11" ht="29.45" customHeight="1" thickBot="1" x14ac:dyDescent="0.3">
      <c r="B15" s="592" t="s">
        <v>218</v>
      </c>
      <c r="C15" s="697"/>
      <c r="D15" s="540" t="s">
        <v>19</v>
      </c>
      <c r="E15" s="293" t="s">
        <v>281</v>
      </c>
    </row>
    <row r="17" spans="2:5" x14ac:dyDescent="0.25">
      <c r="B17" s="435" t="s">
        <v>425</v>
      </c>
      <c r="C17" s="214"/>
    </row>
    <row r="18" spans="2:5" x14ac:dyDescent="0.25">
      <c r="B18" s="435"/>
      <c r="C18" s="214"/>
    </row>
    <row r="19" spans="2:5" x14ac:dyDescent="0.25">
      <c r="B19" s="435" t="s">
        <v>382</v>
      </c>
    </row>
    <row r="20" spans="2:5" x14ac:dyDescent="0.25">
      <c r="B20" s="435" t="s">
        <v>383</v>
      </c>
    </row>
    <row r="21" spans="2:5" x14ac:dyDescent="0.25">
      <c r="B21" s="435"/>
    </row>
    <row r="22" spans="2:5" x14ac:dyDescent="0.25">
      <c r="B22" s="215" t="s">
        <v>426</v>
      </c>
    </row>
    <row r="24" spans="2:5" ht="15.75" thickBot="1" x14ac:dyDescent="0.3"/>
    <row r="25" spans="2:5" ht="20.25" thickTop="1" thickBot="1" x14ac:dyDescent="0.3">
      <c r="B25" s="603" t="s">
        <v>451</v>
      </c>
      <c r="C25" s="604"/>
      <c r="D25" s="604"/>
      <c r="E25" s="605"/>
    </row>
    <row r="26" spans="2:5" x14ac:dyDescent="0.25">
      <c r="B26" s="186" t="s">
        <v>19</v>
      </c>
      <c r="C26" s="682" t="s">
        <v>461</v>
      </c>
      <c r="D26" s="682"/>
      <c r="E26" s="683"/>
    </row>
    <row r="27" spans="2:5" x14ac:dyDescent="0.25">
      <c r="B27" s="187" t="s">
        <v>55</v>
      </c>
      <c r="C27" s="557" t="s">
        <v>452</v>
      </c>
      <c r="D27" s="557"/>
      <c r="E27" s="684"/>
    </row>
    <row r="28" spans="2:5" x14ac:dyDescent="0.25">
      <c r="B28" s="193" t="s">
        <v>12</v>
      </c>
      <c r="C28" s="685" t="s">
        <v>453</v>
      </c>
      <c r="D28" s="685"/>
      <c r="E28" s="686"/>
    </row>
    <row r="29" spans="2:5" ht="15.75" thickBot="1" x14ac:dyDescent="0.3">
      <c r="B29" s="189" t="s">
        <v>57</v>
      </c>
      <c r="C29" s="687" t="s">
        <v>454</v>
      </c>
      <c r="D29" s="687"/>
      <c r="E29" s="688"/>
    </row>
    <row r="30" spans="2:5" ht="15.75" thickTop="1" x14ac:dyDescent="0.25"/>
    <row r="31" spans="2:5" x14ac:dyDescent="0.25">
      <c r="E31" s="544"/>
    </row>
  </sheetData>
  <sheetProtection algorithmName="SHA-512" hashValue="V/7aQkfgRN+EejIIrdjEaFZaBX5JHvWQC4eHMhFkEwwKDDl+W0wOVPXK5ufH4Nvw9gMP/HRw/zTDYhOKsfRxZA==" saltValue="9Y0EY9NaaEc7LdJllt5fRg==" spinCount="100000" sheet="1" objects="1" scenarios="1"/>
  <mergeCells count="12">
    <mergeCell ref="B6:E6"/>
    <mergeCell ref="B15:C15"/>
    <mergeCell ref="B14:C14"/>
    <mergeCell ref="B11:C11"/>
    <mergeCell ref="B10:C10"/>
    <mergeCell ref="B9:C9"/>
    <mergeCell ref="E9:E11"/>
    <mergeCell ref="C26:E26"/>
    <mergeCell ref="C27:E27"/>
    <mergeCell ref="C28:E28"/>
    <mergeCell ref="C29:E29"/>
    <mergeCell ref="B25:E25"/>
  </mergeCells>
  <conditionalFormatting sqref="D1">
    <cfRule type="cellIs" dxfId="10" priority="1" operator="equal">
      <formula>"Please respond to all questions below before proceeding."</formula>
    </cfRule>
  </conditionalFormatting>
  <dataValidations count="1">
    <dataValidation type="list" allowBlank="1" showInputMessage="1" showErrorMessage="1" sqref="D9:D11 D14:D15">
      <formula1>yesno5</formula1>
    </dataValidation>
  </dataValidations>
  <hyperlinks>
    <hyperlink ref="B20" location="'5B_Screening_Phase_3_Results'!A1" display="NEXT: Step 5B - Screening Phase 3 Results"/>
    <hyperlink ref="B19" location="'4B_Screening_Phase_2_Results'!A1" display="(Go to Previous Step)"/>
    <hyperlink ref="B1" location="MAIN_MENU!A1" display="(RETURN TO MAIN MENU)"/>
    <hyperlink ref="B17" location="MAIN_MENU!A1" display="(RETURN TO MAIN MENU)"/>
    <hyperlink ref="B3" location="'5B_Screening_Phase_3_Results'!A1" display="NEXT: Step 5B - Screening Phase 3 Results"/>
    <hyperlink ref="B2" location="'4B_Screening_Phase_2_Results'!A1" display="(Go to Previous Step)"/>
    <hyperlink ref="B22" location="'6_Final_BMP_List'!A1" display="Go to Final Screening Results (Step 6)"/>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C000"/>
    <outlinePr showOutlineSymbols="0"/>
  </sheetPr>
  <dimension ref="A1:O51"/>
  <sheetViews>
    <sheetView showGridLines="0" showRowColHeaders="0" showOutlineSymbols="0" zoomScaleNormal="100" workbookViewId="0">
      <pane xSplit="2" ySplit="10" topLeftCell="C11" activePane="bottomRight" state="frozen"/>
      <selection activeCell="B32" sqref="B32:O37"/>
      <selection pane="topRight" activeCell="B32" sqref="B32:O37"/>
      <selection pane="bottomLeft" activeCell="B32" sqref="B32:O37"/>
      <selection pane="bottomRight" activeCell="C20" sqref="C20"/>
    </sheetView>
  </sheetViews>
  <sheetFormatPr defaultColWidth="8.85546875" defaultRowHeight="15" x14ac:dyDescent="0.25"/>
  <cols>
    <col min="1" max="1" width="10.7109375" style="122" customWidth="1"/>
    <col min="2" max="2" width="40.7109375" style="122" customWidth="1"/>
    <col min="3" max="3" width="24.85546875" style="126" customWidth="1"/>
    <col min="4" max="4" width="20.7109375" style="126" customWidth="1"/>
    <col min="5" max="5" width="26.7109375" style="126" customWidth="1"/>
    <col min="6" max="10" width="12.7109375" style="126" customWidth="1"/>
    <col min="11" max="16384" width="8.85546875" style="122"/>
  </cols>
  <sheetData>
    <row r="1" spans="1:11" s="208" customFormat="1" ht="12" customHeight="1" x14ac:dyDescent="0.25">
      <c r="B1" s="435" t="s">
        <v>425</v>
      </c>
      <c r="C1" s="143" t="str">
        <f>IF('5A_Screening_Phase_3'!$D$1="Please respond to all questions below before proceeding.","Return to Step 5A - Data entry incomplete.","")</f>
        <v/>
      </c>
      <c r="D1" s="144"/>
      <c r="E1" s="144"/>
      <c r="F1" s="134"/>
      <c r="G1" s="134"/>
      <c r="H1" s="134"/>
      <c r="I1" s="134"/>
      <c r="J1" s="134"/>
    </row>
    <row r="2" spans="1:11" s="208" customFormat="1" ht="12" customHeight="1" x14ac:dyDescent="0.25">
      <c r="B2" s="435" t="s">
        <v>384</v>
      </c>
      <c r="C2" s="143"/>
      <c r="D2" s="144"/>
      <c r="E2" s="144"/>
      <c r="F2" s="134"/>
      <c r="G2" s="134"/>
      <c r="H2" s="134"/>
      <c r="I2" s="134"/>
      <c r="J2" s="134"/>
    </row>
    <row r="3" spans="1:11" s="208" customFormat="1" ht="12" customHeight="1" x14ac:dyDescent="0.25">
      <c r="B3" s="435" t="s">
        <v>440</v>
      </c>
      <c r="C3" s="143"/>
      <c r="D3" s="144"/>
      <c r="E3" s="144"/>
      <c r="F3" s="134"/>
      <c r="G3" s="134"/>
      <c r="H3" s="134"/>
      <c r="I3" s="134"/>
      <c r="J3" s="134"/>
    </row>
    <row r="4" spans="1:11" ht="6" customHeight="1" x14ac:dyDescent="0.25"/>
    <row r="5" spans="1:11" ht="21" x14ac:dyDescent="0.25">
      <c r="A5" s="212" t="s">
        <v>227</v>
      </c>
    </row>
    <row r="6" spans="1:11" ht="44.1" customHeight="1" x14ac:dyDescent="0.25">
      <c r="B6" s="578" t="s">
        <v>577</v>
      </c>
      <c r="C6" s="652"/>
      <c r="D6" s="652"/>
      <c r="E6" s="579"/>
      <c r="F6" s="466"/>
      <c r="G6" s="466"/>
      <c r="H6" s="466"/>
      <c r="I6" s="466"/>
      <c r="J6" s="463"/>
      <c r="K6" s="456"/>
    </row>
    <row r="7" spans="1:11" ht="6" customHeight="1" thickBot="1" x14ac:dyDescent="0.3">
      <c r="B7" s="316"/>
    </row>
    <row r="8" spans="1:11" ht="16.350000000000001" customHeight="1" thickBot="1" x14ac:dyDescent="0.3">
      <c r="A8" s="745" t="s">
        <v>39</v>
      </c>
      <c r="B8" s="745" t="s">
        <v>136</v>
      </c>
      <c r="C8" s="792" t="s">
        <v>176</v>
      </c>
      <c r="D8" s="748" t="s">
        <v>177</v>
      </c>
      <c r="E8" s="805" t="s">
        <v>179</v>
      </c>
      <c r="F8" s="802" t="s">
        <v>158</v>
      </c>
      <c r="G8" s="803"/>
      <c r="H8" s="803"/>
      <c r="I8" s="803"/>
      <c r="J8" s="804"/>
    </row>
    <row r="9" spans="1:11" ht="14.45" customHeight="1" x14ac:dyDescent="0.25">
      <c r="A9" s="746"/>
      <c r="B9" s="746"/>
      <c r="C9" s="793"/>
      <c r="D9" s="749"/>
      <c r="E9" s="806"/>
      <c r="F9" s="808" t="s">
        <v>307</v>
      </c>
      <c r="G9" s="809"/>
      <c r="H9" s="810"/>
      <c r="I9" s="811" t="s">
        <v>308</v>
      </c>
      <c r="J9" s="761"/>
    </row>
    <row r="10" spans="1:11" ht="31.35" customHeight="1" thickBot="1" x14ac:dyDescent="0.3">
      <c r="A10" s="747"/>
      <c r="B10" s="747"/>
      <c r="C10" s="794"/>
      <c r="D10" s="750"/>
      <c r="E10" s="807"/>
      <c r="F10" s="46" t="s">
        <v>202</v>
      </c>
      <c r="G10" s="41" t="s">
        <v>203</v>
      </c>
      <c r="H10" s="42" t="s">
        <v>204</v>
      </c>
      <c r="I10" s="41" t="s">
        <v>217</v>
      </c>
      <c r="J10" s="42" t="s">
        <v>212</v>
      </c>
    </row>
    <row r="11" spans="1:11" x14ac:dyDescent="0.25">
      <c r="A11" s="766" t="s">
        <v>67</v>
      </c>
      <c r="B11" s="341" t="str">
        <f>Detailed_BMP_Matrix!B11</f>
        <v>Hydrodynamic Separator</v>
      </c>
      <c r="C11" s="221" t="str">
        <f>'4B_Screening_Phase_2_Results'!E11</f>
        <v>Not Screened Out</v>
      </c>
      <c r="D11" s="221" t="str">
        <f t="shared" ref="D11:D33" si="0">IF(AND(F11="Compatible",G11="Compatible",H11="Compatible",I11="Compatible",J11="Compatible"),"Compatible","Incompatible")</f>
        <v>Compatible</v>
      </c>
      <c r="E11" s="37" t="str">
        <f>IF(D11="N/A","N/A",IF(OR(D11="Incompatible",C11="SCREENED OUT"),"SCREENED OUT","Not Screened Out"))</f>
        <v>Not Screened Out</v>
      </c>
      <c r="F11" s="219" t="str">
        <f>IF(AND('5A_Screening_Phase_3'!$D$9="No",Detailed_BMP_Matrix!$AM11="Yes"),"Incompatible","Compatible")</f>
        <v>Compatible</v>
      </c>
      <c r="G11" s="260" t="str">
        <f>IF(AND('5A_Screening_Phase_3'!$D$10="No",Detailed_BMP_Matrix!$AN11="Yes"),"Incompatible","Compatible")</f>
        <v>Compatible</v>
      </c>
      <c r="H11" s="220" t="str">
        <f>IF(AND('5A_Screening_Phase_3'!$D$11="No",Detailed_BMP_Matrix!$AO11="Yes"),"Incompatible","Compatible")</f>
        <v>Compatible</v>
      </c>
      <c r="I11" s="342" t="str">
        <f>IF(AND('5A_Screening_Phase_3'!$D$14="No",Detailed_BMP_Matrix!$AP11="Yes"),"Incompatible","Compatible")</f>
        <v>Compatible</v>
      </c>
      <c r="J11" s="343" t="str">
        <f>IF(AND('5A_Screening_Phase_3'!$D$15="Yes",Detailed_BMP_Matrix!$AQ11="No"),"Incompatible","Compatible")</f>
        <v>Compatible</v>
      </c>
    </row>
    <row r="12" spans="1:11" ht="14.85" customHeight="1" x14ac:dyDescent="0.25">
      <c r="A12" s="767"/>
      <c r="B12" s="344" t="str">
        <f>Detailed_BMP_Matrix!B12</f>
        <v>Underground Detention and Sedimentation Vault</v>
      </c>
      <c r="C12" s="229" t="str">
        <f>'4B_Screening_Phase_2_Results'!E12</f>
        <v>Not Screened Out</v>
      </c>
      <c r="D12" s="272" t="str">
        <f t="shared" si="0"/>
        <v>Compatible</v>
      </c>
      <c r="E12" s="38" t="str">
        <f t="shared" ref="E12:E33" si="1">IF(D12="N/A","N/A",IF(OR(D12="Incompatible",C12="SCREENED OUT"),"SCREENED OUT","Not Screened Out"))</f>
        <v>Not Screened Out</v>
      </c>
      <c r="F12" s="273" t="str">
        <f>IF(AND('5A_Screening_Phase_3'!$D$9="No",Detailed_BMP_Matrix!$AM12="Yes"),"Incompatible","Compatible")</f>
        <v>Compatible</v>
      </c>
      <c r="G12" s="269" t="str">
        <f>IF(AND('5A_Screening_Phase_3'!$D$10="No",Detailed_BMP_Matrix!$AN12="Yes"),"Incompatible","Compatible")</f>
        <v>Compatible</v>
      </c>
      <c r="H12" s="274" t="str">
        <f>IF(AND('5A_Screening_Phase_3'!$D$11="No",Detailed_BMP_Matrix!$AO12="Yes"),"Incompatible","Compatible")</f>
        <v>Compatible</v>
      </c>
      <c r="I12" s="345" t="str">
        <f>IF(AND('5A_Screening_Phase_3'!$D$14="No",Detailed_BMP_Matrix!$AP12="Yes"),"Incompatible","Compatible")</f>
        <v>Compatible</v>
      </c>
      <c r="J12" s="346" t="str">
        <f>IF(AND('5A_Screening_Phase_3'!$D$15="Yes",Detailed_BMP_Matrix!$AQ12="No"),"Incompatible","Compatible")</f>
        <v>Compatible</v>
      </c>
    </row>
    <row r="13" spans="1:11" x14ac:dyDescent="0.25">
      <c r="A13" s="767"/>
      <c r="B13" s="344" t="str">
        <f>Detailed_BMP_Matrix!B13</f>
        <v>Modular Manufactured Filtration Systems</v>
      </c>
      <c r="C13" s="229" t="str">
        <f>'4B_Screening_Phase_2_Results'!E13</f>
        <v>Not Screened Out</v>
      </c>
      <c r="D13" s="272" t="str">
        <f t="shared" si="0"/>
        <v>Compatible</v>
      </c>
      <c r="E13" s="38" t="str">
        <f t="shared" si="1"/>
        <v>Not Screened Out</v>
      </c>
      <c r="F13" s="273" t="str">
        <f>IF(AND('5A_Screening_Phase_3'!$D$9="No",Detailed_BMP_Matrix!$AM13="Yes"),"Incompatible","Compatible")</f>
        <v>Compatible</v>
      </c>
      <c r="G13" s="269" t="str">
        <f>IF(AND('5A_Screening_Phase_3'!$D$10="No",Detailed_BMP_Matrix!$AN13="Yes"),"Incompatible","Compatible")</f>
        <v>Compatible</v>
      </c>
      <c r="H13" s="274" t="str">
        <f>IF(AND('5A_Screening_Phase_3'!$D$11="No",Detailed_BMP_Matrix!$AO13="Yes"),"Incompatible","Compatible")</f>
        <v>Compatible</v>
      </c>
      <c r="I13" s="345" t="str">
        <f>IF(AND('5A_Screening_Phase_3'!$D$14="No",Detailed_BMP_Matrix!$AP13="Yes"),"Incompatible","Compatible")</f>
        <v>Compatible</v>
      </c>
      <c r="J13" s="346" t="str">
        <f>IF(AND('5A_Screening_Phase_3'!$D$15="Yes",Detailed_BMP_Matrix!$AQ13="No"),"Incompatible","Compatible")</f>
        <v>Compatible</v>
      </c>
    </row>
    <row r="14" spans="1:11" x14ac:dyDescent="0.25">
      <c r="A14" s="767"/>
      <c r="B14" s="344" t="str">
        <f>Detailed_BMP_Matrix!B14</f>
        <v>Multi-Chamber Treatment Train</v>
      </c>
      <c r="C14" s="229" t="str">
        <f>'4B_Screening_Phase_2_Results'!E14</f>
        <v>Not Screened Out</v>
      </c>
      <c r="D14" s="272" t="str">
        <f t="shared" si="0"/>
        <v>Compatible</v>
      </c>
      <c r="E14" s="38" t="str">
        <f t="shared" si="1"/>
        <v>Not Screened Out</v>
      </c>
      <c r="F14" s="273" t="str">
        <f>IF(AND('5A_Screening_Phase_3'!$D$9="No",Detailed_BMP_Matrix!$AM14="Yes"),"Incompatible","Compatible")</f>
        <v>Compatible</v>
      </c>
      <c r="G14" s="269" t="str">
        <f>IF(AND('5A_Screening_Phase_3'!$D$10="No",Detailed_BMP_Matrix!$AN14="Yes"),"Incompatible","Compatible")</f>
        <v>Compatible</v>
      </c>
      <c r="H14" s="274" t="str">
        <f>IF(AND('5A_Screening_Phase_3'!$D$11="No",Detailed_BMP_Matrix!$AO14="Yes"),"Incompatible","Compatible")</f>
        <v>Compatible</v>
      </c>
      <c r="I14" s="345" t="str">
        <f>IF(AND('5A_Screening_Phase_3'!$D$14="No",Detailed_BMP_Matrix!$AP14="Yes"),"Incompatible","Compatible")</f>
        <v>Compatible</v>
      </c>
      <c r="J14" s="346" t="str">
        <f>IF(AND('5A_Screening_Phase_3'!$D$15="Yes",Detailed_BMP_Matrix!$AQ14="No"),"Incompatible","Compatible")</f>
        <v>Compatible</v>
      </c>
    </row>
    <row r="15" spans="1:11" x14ac:dyDescent="0.25">
      <c r="A15" s="767"/>
      <c r="B15" s="344" t="str">
        <f>Detailed_BMP_Matrix!B15</f>
        <v>Subsurface Bed Filters</v>
      </c>
      <c r="C15" s="229" t="str">
        <f>'4B_Screening_Phase_2_Results'!E15</f>
        <v>Not Screened Out</v>
      </c>
      <c r="D15" s="272" t="str">
        <f t="shared" si="0"/>
        <v>Compatible</v>
      </c>
      <c r="E15" s="38" t="str">
        <f t="shared" si="1"/>
        <v>Not Screened Out</v>
      </c>
      <c r="F15" s="273" t="str">
        <f>IF(AND('5A_Screening_Phase_3'!$D$9="No",Detailed_BMP_Matrix!$AM15="Yes"),"Incompatible","Compatible")</f>
        <v>Compatible</v>
      </c>
      <c r="G15" s="269" t="str">
        <f>IF(AND('5A_Screening_Phase_3'!$D$10="No",Detailed_BMP_Matrix!$AN15="Yes"),"Incompatible","Compatible")</f>
        <v>Compatible</v>
      </c>
      <c r="H15" s="274" t="str">
        <f>IF(AND('5A_Screening_Phase_3'!$D$11="No",Detailed_BMP_Matrix!$AO15="Yes"),"Incompatible","Compatible")</f>
        <v>Compatible</v>
      </c>
      <c r="I15" s="345" t="str">
        <f>IF(AND('5A_Screening_Phase_3'!$D$14="No",Detailed_BMP_Matrix!$AP15="Yes"),"Incompatible","Compatible")</f>
        <v>Compatible</v>
      </c>
      <c r="J15" s="346" t="str">
        <f>IF(AND('5A_Screening_Phase_3'!$D$15="Yes",Detailed_BMP_Matrix!$AQ15="No"),"Incompatible","Compatible")</f>
        <v>Compatible</v>
      </c>
    </row>
    <row r="16" spans="1:11" x14ac:dyDescent="0.25">
      <c r="A16" s="767"/>
      <c r="B16" s="344" t="str">
        <f>Detailed_BMP_Matrix!B16</f>
        <v>Infiltration Gallery</v>
      </c>
      <c r="C16" s="229" t="str">
        <f>'4B_Screening_Phase_2_Results'!E16</f>
        <v>Not Screened Out</v>
      </c>
      <c r="D16" s="272" t="str">
        <f t="shared" si="0"/>
        <v>Compatible</v>
      </c>
      <c r="E16" s="38" t="str">
        <f t="shared" si="1"/>
        <v>Not Screened Out</v>
      </c>
      <c r="F16" s="273" t="str">
        <f>IF(AND('5A_Screening_Phase_3'!$D$9="No",Detailed_BMP_Matrix!$AM16="Yes"),"Incompatible","Compatible")</f>
        <v>Compatible</v>
      </c>
      <c r="G16" s="269" t="str">
        <f>IF(AND('5A_Screening_Phase_3'!$D$10="No",Detailed_BMP_Matrix!$AN16="Yes"),"Incompatible","Compatible")</f>
        <v>Compatible</v>
      </c>
      <c r="H16" s="274" t="str">
        <f>IF(AND('5A_Screening_Phase_3'!$D$11="No",Detailed_BMP_Matrix!$AO16="Yes"),"Incompatible","Compatible")</f>
        <v>Compatible</v>
      </c>
      <c r="I16" s="345" t="str">
        <f>IF(AND('5A_Screening_Phase_3'!$D$14="No",Detailed_BMP_Matrix!$AP16="Yes"),"Incompatible","Compatible")</f>
        <v>Compatible</v>
      </c>
      <c r="J16" s="346" t="str">
        <f>IF(AND('5A_Screening_Phase_3'!$D$15="Yes",Detailed_BMP_Matrix!$AQ16="No"),"Incompatible","Compatible")</f>
        <v>Compatible</v>
      </c>
    </row>
    <row r="17" spans="1:10" ht="15.75" thickBot="1" x14ac:dyDescent="0.3">
      <c r="A17" s="768"/>
      <c r="B17" s="347" t="str">
        <f>Detailed_BMP_Matrix!B17</f>
        <v>Subsurface Flow Wetland</v>
      </c>
      <c r="C17" s="237" t="str">
        <f>'4B_Screening_Phase_2_Results'!E17</f>
        <v>Not Screened Out</v>
      </c>
      <c r="D17" s="284" t="str">
        <f t="shared" si="0"/>
        <v>Compatible</v>
      </c>
      <c r="E17" s="39" t="str">
        <f t="shared" si="1"/>
        <v>Not Screened Out</v>
      </c>
      <c r="F17" s="285" t="str">
        <f>IF(AND('5A_Screening_Phase_3'!$D$9="No",Detailed_BMP_Matrix!$AM17="Yes"),"Incompatible","Compatible")</f>
        <v>Compatible</v>
      </c>
      <c r="G17" s="281" t="str">
        <f>IF(AND('5A_Screening_Phase_3'!$D$10="No",Detailed_BMP_Matrix!$AN17="Yes"),"Incompatible","Compatible")</f>
        <v>Compatible</v>
      </c>
      <c r="H17" s="286" t="str">
        <f>IF(AND('5A_Screening_Phase_3'!$D$11="No",Detailed_BMP_Matrix!$AO17="Yes"),"Incompatible","Compatible")</f>
        <v>Compatible</v>
      </c>
      <c r="I17" s="348" t="str">
        <f>IF(AND('5A_Screening_Phase_3'!$D$14="No",Detailed_BMP_Matrix!$AP17="Yes"),"Incompatible","Compatible")</f>
        <v>Compatible</v>
      </c>
      <c r="J17" s="349" t="str">
        <f>IF(AND('5A_Screening_Phase_3'!$D$15="Yes",Detailed_BMP_Matrix!$AQ17="No"),"Incompatible","Compatible")</f>
        <v>Compatible</v>
      </c>
    </row>
    <row r="18" spans="1:10" x14ac:dyDescent="0.25">
      <c r="A18" s="766" t="s">
        <v>68</v>
      </c>
      <c r="B18" s="341" t="str">
        <f>Detailed_BMP_Matrix!B18</f>
        <v>Vegetated Filter Strip</v>
      </c>
      <c r="C18" s="221" t="str">
        <f>'4B_Screening_Phase_2_Results'!E18</f>
        <v>Not Screened Out</v>
      </c>
      <c r="D18" s="221" t="str">
        <f t="shared" si="0"/>
        <v>Compatible</v>
      </c>
      <c r="E18" s="37" t="str">
        <f t="shared" si="1"/>
        <v>Not Screened Out</v>
      </c>
      <c r="F18" s="219" t="str">
        <f>IF(AND('5A_Screening_Phase_3'!$D$9="No",Detailed_BMP_Matrix!$AM18="Yes"),"Incompatible","Compatible")</f>
        <v>Compatible</v>
      </c>
      <c r="G18" s="260" t="str">
        <f>IF(AND('5A_Screening_Phase_3'!$D$10="No",Detailed_BMP_Matrix!$AN18="Yes"),"Incompatible","Compatible")</f>
        <v>Compatible</v>
      </c>
      <c r="H18" s="220" t="str">
        <f>IF(AND('5A_Screening_Phase_3'!$D$11="No",Detailed_BMP_Matrix!$AO18="Yes"),"Incompatible","Compatible")</f>
        <v>Compatible</v>
      </c>
      <c r="I18" s="342" t="str">
        <f>IF(AND('5A_Screening_Phase_3'!$D$14="No",Detailed_BMP_Matrix!$AP18="Yes"),"Incompatible","Compatible")</f>
        <v>Compatible</v>
      </c>
      <c r="J18" s="343" t="str">
        <f>IF(AND('5A_Screening_Phase_3'!$D$15="Yes",Detailed_BMP_Matrix!$AQ18="No"),"Incompatible","Compatible")</f>
        <v>Compatible</v>
      </c>
    </row>
    <row r="19" spans="1:10" x14ac:dyDescent="0.25">
      <c r="A19" s="767"/>
      <c r="B19" s="344" t="str">
        <f>Detailed_BMP_Matrix!B19</f>
        <v>Shoulder Media Filter Drain</v>
      </c>
      <c r="C19" s="229" t="str">
        <f>'4B_Screening_Phase_2_Results'!E19</f>
        <v>Not Screened Out</v>
      </c>
      <c r="D19" s="272" t="str">
        <f t="shared" si="0"/>
        <v>Compatible</v>
      </c>
      <c r="E19" s="38" t="str">
        <f t="shared" si="1"/>
        <v>Not Screened Out</v>
      </c>
      <c r="F19" s="273" t="str">
        <f>IF(AND('5A_Screening_Phase_3'!$D$9="No",Detailed_BMP_Matrix!$AM19="Yes"),"Incompatible","Compatible")</f>
        <v>Compatible</v>
      </c>
      <c r="G19" s="269" t="str">
        <f>IF(AND('5A_Screening_Phase_3'!$D$10="No",Detailed_BMP_Matrix!$AN19="Yes"),"Incompatible","Compatible")</f>
        <v>Compatible</v>
      </c>
      <c r="H19" s="274" t="str">
        <f>IF(AND('5A_Screening_Phase_3'!$D$11="No",Detailed_BMP_Matrix!$AO19="Yes"),"Incompatible","Compatible")</f>
        <v>Compatible</v>
      </c>
      <c r="I19" s="345" t="str">
        <f>IF(AND('5A_Screening_Phase_3'!$D$14="No",Detailed_BMP_Matrix!$AP19="Yes"),"Incompatible","Compatible")</f>
        <v>Compatible</v>
      </c>
      <c r="J19" s="346" t="str">
        <f>IF(AND('5A_Screening_Phase_3'!$D$15="Yes",Detailed_BMP_Matrix!$AQ19="No"),"Incompatible","Compatible")</f>
        <v>Compatible</v>
      </c>
    </row>
    <row r="20" spans="1:10" x14ac:dyDescent="0.25">
      <c r="A20" s="767"/>
      <c r="B20" s="344" t="str">
        <f>Detailed_BMP_Matrix!B20</f>
        <v>Infiltration Trench</v>
      </c>
      <c r="C20" s="229" t="str">
        <f>'4B_Screening_Phase_2_Results'!E20</f>
        <v>Not Screened Out</v>
      </c>
      <c r="D20" s="272" t="str">
        <f t="shared" si="0"/>
        <v>Compatible</v>
      </c>
      <c r="E20" s="38" t="str">
        <f t="shared" si="1"/>
        <v>Not Screened Out</v>
      </c>
      <c r="F20" s="273" t="str">
        <f>IF(AND('5A_Screening_Phase_3'!$D$9="No",Detailed_BMP_Matrix!$AM20="Yes"),"Incompatible","Compatible")</f>
        <v>Compatible</v>
      </c>
      <c r="G20" s="269" t="str">
        <f>IF(AND('5A_Screening_Phase_3'!$D$10="No",Detailed_BMP_Matrix!$AN20="Yes"),"Incompatible","Compatible")</f>
        <v>Compatible</v>
      </c>
      <c r="H20" s="274" t="str">
        <f>IF(AND('5A_Screening_Phase_3'!$D$11="No",Detailed_BMP_Matrix!$AO20="Yes"),"Incompatible","Compatible")</f>
        <v>Compatible</v>
      </c>
      <c r="I20" s="345" t="str">
        <f>IF(AND('5A_Screening_Phase_3'!$D$14="No",Detailed_BMP_Matrix!$AP20="Yes"),"Incompatible","Compatible")</f>
        <v>Compatible</v>
      </c>
      <c r="J20" s="346" t="str">
        <f>IF(AND('5A_Screening_Phase_3'!$D$15="Yes",Detailed_BMP_Matrix!$AQ20="No"),"Incompatible","Compatible")</f>
        <v>Compatible</v>
      </c>
    </row>
    <row r="21" spans="1:10" x14ac:dyDescent="0.25">
      <c r="A21" s="767"/>
      <c r="B21" s="344" t="str">
        <f>Detailed_BMP_Matrix!B21</f>
        <v>Vegetated Biofilter / Swale</v>
      </c>
      <c r="C21" s="229" t="str">
        <f>'4B_Screening_Phase_2_Results'!E21</f>
        <v>Not Screened Out</v>
      </c>
      <c r="D21" s="272" t="str">
        <f t="shared" si="0"/>
        <v>Compatible</v>
      </c>
      <c r="E21" s="38" t="str">
        <f t="shared" si="1"/>
        <v>Not Screened Out</v>
      </c>
      <c r="F21" s="273" t="str">
        <f>IF(AND('5A_Screening_Phase_3'!$D$9="No",Detailed_BMP_Matrix!$AM21="Yes"),"Incompatible","Compatible")</f>
        <v>Compatible</v>
      </c>
      <c r="G21" s="269" t="str">
        <f>IF(AND('5A_Screening_Phase_3'!$D$10="No",Detailed_BMP_Matrix!$AN21="Yes"),"Incompatible","Compatible")</f>
        <v>Compatible</v>
      </c>
      <c r="H21" s="274" t="str">
        <f>IF(AND('5A_Screening_Phase_3'!$D$11="No",Detailed_BMP_Matrix!$AO21="Yes"),"Incompatible","Compatible")</f>
        <v>Compatible</v>
      </c>
      <c r="I21" s="345" t="str">
        <f>IF(AND('5A_Screening_Phase_3'!$D$14="No",Detailed_BMP_Matrix!$AP21="Yes"),"Incompatible","Compatible")</f>
        <v>Compatible</v>
      </c>
      <c r="J21" s="346" t="str">
        <f>IF(AND('5A_Screening_Phase_3'!$D$15="Yes",Detailed_BMP_Matrix!$AQ21="No"),"Incompatible","Compatible")</f>
        <v>Compatible</v>
      </c>
    </row>
    <row r="22" spans="1:10" ht="15.75" thickBot="1" x14ac:dyDescent="0.3">
      <c r="A22" s="768"/>
      <c r="B22" s="347" t="str">
        <f>Detailed_BMP_Matrix!B22</f>
        <v>Wetland Channel</v>
      </c>
      <c r="C22" s="237" t="str">
        <f>'4B_Screening_Phase_2_Results'!E22</f>
        <v>Not Screened Out</v>
      </c>
      <c r="D22" s="284" t="str">
        <f t="shared" si="0"/>
        <v>Compatible</v>
      </c>
      <c r="E22" s="39" t="str">
        <f t="shared" si="1"/>
        <v>Not Screened Out</v>
      </c>
      <c r="F22" s="285" t="str">
        <f>IF(AND('5A_Screening_Phase_3'!$D$9="No",Detailed_BMP_Matrix!$AM22="Yes"),"Incompatible","Compatible")</f>
        <v>Compatible</v>
      </c>
      <c r="G22" s="281" t="str">
        <f>IF(AND('5A_Screening_Phase_3'!$D$10="No",Detailed_BMP_Matrix!$AN22="Yes"),"Incompatible","Compatible")</f>
        <v>Compatible</v>
      </c>
      <c r="H22" s="286" t="str">
        <f>IF(AND('5A_Screening_Phase_3'!$D$11="No",Detailed_BMP_Matrix!$AO22="Yes"),"Incompatible","Compatible")</f>
        <v>Compatible</v>
      </c>
      <c r="I22" s="348" t="str">
        <f>IF(AND('5A_Screening_Phase_3'!$D$14="No",Detailed_BMP_Matrix!$AP22="Yes"),"Incompatible","Compatible")</f>
        <v>Compatible</v>
      </c>
      <c r="J22" s="349" t="str">
        <f>IF(AND('5A_Screening_Phase_3'!$D$15="Yes",Detailed_BMP_Matrix!$AQ22="No"),"Incompatible","Compatible")</f>
        <v>Compatible</v>
      </c>
    </row>
    <row r="23" spans="1:10" x14ac:dyDescent="0.25">
      <c r="A23" s="766" t="s">
        <v>69</v>
      </c>
      <c r="B23" s="341" t="str">
        <f>Detailed_BMP_Matrix!B23</f>
        <v>Bioretention With Underdrain</v>
      </c>
      <c r="C23" s="221" t="str">
        <f>'4B_Screening_Phase_2_Results'!E23</f>
        <v>Not Screened Out</v>
      </c>
      <c r="D23" s="221" t="str">
        <f t="shared" si="0"/>
        <v>Compatible</v>
      </c>
      <c r="E23" s="37" t="str">
        <f t="shared" si="1"/>
        <v>Not Screened Out</v>
      </c>
      <c r="F23" s="219" t="str">
        <f>IF(AND('5A_Screening_Phase_3'!$D$9="No",Detailed_BMP_Matrix!$AM23="Yes"),"Incompatible","Compatible")</f>
        <v>Compatible</v>
      </c>
      <c r="G23" s="260" t="str">
        <f>IF(AND('5A_Screening_Phase_3'!$D$10="No",Detailed_BMP_Matrix!$AN23="Yes"),"Incompatible","Compatible")</f>
        <v>Compatible</v>
      </c>
      <c r="H23" s="220" t="str">
        <f>IF(AND('5A_Screening_Phase_3'!$D$11="No",Detailed_BMP_Matrix!$AO23="Yes"),"Incompatible","Compatible")</f>
        <v>Compatible</v>
      </c>
      <c r="I23" s="342" t="str">
        <f>IF(AND('5A_Screening_Phase_3'!$D$14="No",Detailed_BMP_Matrix!$AP23="Yes"),"Incompatible","Compatible")</f>
        <v>Compatible</v>
      </c>
      <c r="J23" s="343" t="str">
        <f>IF(AND('5A_Screening_Phase_3'!$D$15="Yes",Detailed_BMP_Matrix!$AQ23="No"),"Incompatible","Compatible")</f>
        <v>Compatible</v>
      </c>
    </row>
    <row r="24" spans="1:10" x14ac:dyDescent="0.25">
      <c r="A24" s="767"/>
      <c r="B24" s="344" t="str">
        <f>Detailed_BMP_Matrix!B24</f>
        <v>Bioretention Without Underdrain</v>
      </c>
      <c r="C24" s="229" t="str">
        <f>'4B_Screening_Phase_2_Results'!E24</f>
        <v>Not Screened Out</v>
      </c>
      <c r="D24" s="272" t="str">
        <f t="shared" si="0"/>
        <v>Compatible</v>
      </c>
      <c r="E24" s="38" t="str">
        <f t="shared" si="1"/>
        <v>Not Screened Out</v>
      </c>
      <c r="F24" s="273" t="str">
        <f>IF(AND('5A_Screening_Phase_3'!$D$9="No",Detailed_BMP_Matrix!$AM24="Yes"),"Incompatible","Compatible")</f>
        <v>Compatible</v>
      </c>
      <c r="G24" s="269" t="str">
        <f>IF(AND('5A_Screening_Phase_3'!$D$10="No",Detailed_BMP_Matrix!$AN24="Yes"),"Incompatible","Compatible")</f>
        <v>Compatible</v>
      </c>
      <c r="H24" s="274" t="str">
        <f>IF(AND('5A_Screening_Phase_3'!$D$11="No",Detailed_BMP_Matrix!$AO24="Yes"),"Incompatible","Compatible")</f>
        <v>Compatible</v>
      </c>
      <c r="I24" s="345" t="str">
        <f>IF(AND('5A_Screening_Phase_3'!$D$14="No",Detailed_BMP_Matrix!$AP24="Yes"),"Incompatible","Compatible")</f>
        <v>Compatible</v>
      </c>
      <c r="J24" s="346" t="str">
        <f>IF(AND('5A_Screening_Phase_3'!$D$15="Yes",Detailed_BMP_Matrix!$AQ24="No"),"Incompatible","Compatible")</f>
        <v>Compatible</v>
      </c>
    </row>
    <row r="25" spans="1:10" x14ac:dyDescent="0.25">
      <c r="A25" s="767"/>
      <c r="B25" s="344" t="str">
        <f>Detailed_BMP_Matrix!B25</f>
        <v>Constructed Wetland</v>
      </c>
      <c r="C25" s="229" t="str">
        <f>'4B_Screening_Phase_2_Results'!E25</f>
        <v>Not Screened Out</v>
      </c>
      <c r="D25" s="272" t="str">
        <f t="shared" si="0"/>
        <v>Compatible</v>
      </c>
      <c r="E25" s="38" t="str">
        <f t="shared" si="1"/>
        <v>Not Screened Out</v>
      </c>
      <c r="F25" s="273" t="str">
        <f>IF(AND('5A_Screening_Phase_3'!$D$9="No",Detailed_BMP_Matrix!$AM25="Yes"),"Incompatible","Compatible")</f>
        <v>Compatible</v>
      </c>
      <c r="G25" s="269" t="str">
        <f>IF(AND('5A_Screening_Phase_3'!$D$10="No",Detailed_BMP_Matrix!$AN25="Yes"),"Incompatible","Compatible")</f>
        <v>Compatible</v>
      </c>
      <c r="H25" s="274" t="str">
        <f>IF(AND('5A_Screening_Phase_3'!$D$11="No",Detailed_BMP_Matrix!$AO25="Yes"),"Incompatible","Compatible")</f>
        <v>Compatible</v>
      </c>
      <c r="I25" s="345" t="str">
        <f>IF(AND('5A_Screening_Phase_3'!$D$14="No",Detailed_BMP_Matrix!$AP25="Yes"),"Incompatible","Compatible")</f>
        <v>Compatible</v>
      </c>
      <c r="J25" s="346" t="str">
        <f>IF(AND('5A_Screening_Phase_3'!$D$15="Yes",Detailed_BMP_Matrix!$AQ25="No"),"Incompatible","Compatible")</f>
        <v>Compatible</v>
      </c>
    </row>
    <row r="26" spans="1:10" x14ac:dyDescent="0.25">
      <c r="A26" s="767"/>
      <c r="B26" s="344" t="str">
        <f>Detailed_BMP_Matrix!B26</f>
        <v>Wet Extended Detention Basin</v>
      </c>
      <c r="C26" s="229" t="str">
        <f>'4B_Screening_Phase_2_Results'!E26</f>
        <v>Not Screened Out</v>
      </c>
      <c r="D26" s="272" t="str">
        <f t="shared" si="0"/>
        <v>Compatible</v>
      </c>
      <c r="E26" s="38" t="str">
        <f t="shared" si="1"/>
        <v>Not Screened Out</v>
      </c>
      <c r="F26" s="273" t="str">
        <f>IF(AND('5A_Screening_Phase_3'!$D$9="No",Detailed_BMP_Matrix!$AM26="Yes"),"Incompatible","Compatible")</f>
        <v>Compatible</v>
      </c>
      <c r="G26" s="269" t="str">
        <f>IF(AND('5A_Screening_Phase_3'!$D$10="No",Detailed_BMP_Matrix!$AN26="Yes"),"Incompatible","Compatible")</f>
        <v>Compatible</v>
      </c>
      <c r="H26" s="274" t="str">
        <f>IF(AND('5A_Screening_Phase_3'!$D$11="No",Detailed_BMP_Matrix!$AO26="Yes"),"Incompatible","Compatible")</f>
        <v>Compatible</v>
      </c>
      <c r="I26" s="345" t="str">
        <f>IF(AND('5A_Screening_Phase_3'!$D$14="No",Detailed_BMP_Matrix!$AP26="Yes"),"Incompatible","Compatible")</f>
        <v>Compatible</v>
      </c>
      <c r="J26" s="346" t="str">
        <f>IF(AND('5A_Screening_Phase_3'!$D$15="Yes",Detailed_BMP_Matrix!$AQ26="No"),"Incompatible","Compatible")</f>
        <v>Compatible</v>
      </c>
    </row>
    <row r="27" spans="1:10" x14ac:dyDescent="0.25">
      <c r="A27" s="767"/>
      <c r="B27" s="344" t="str">
        <f>Detailed_BMP_Matrix!B27</f>
        <v>Dry Extended Detention Basin</v>
      </c>
      <c r="C27" s="229" t="str">
        <f>'4B_Screening_Phase_2_Results'!E27</f>
        <v>Not Screened Out</v>
      </c>
      <c r="D27" s="272" t="str">
        <f t="shared" si="0"/>
        <v>Compatible</v>
      </c>
      <c r="E27" s="38" t="str">
        <f t="shared" si="1"/>
        <v>Not Screened Out</v>
      </c>
      <c r="F27" s="273" t="str">
        <f>IF(AND('5A_Screening_Phase_3'!$D$9="No",Detailed_BMP_Matrix!$AM27="Yes"),"Incompatible","Compatible")</f>
        <v>Compatible</v>
      </c>
      <c r="G27" s="269" t="str">
        <f>IF(AND('5A_Screening_Phase_3'!$D$10="No",Detailed_BMP_Matrix!$AN27="Yes"),"Incompatible","Compatible")</f>
        <v>Compatible</v>
      </c>
      <c r="H27" s="274" t="str">
        <f>IF(AND('5A_Screening_Phase_3'!$D$11="No",Detailed_BMP_Matrix!$AO27="Yes"),"Incompatible","Compatible")</f>
        <v>Compatible</v>
      </c>
      <c r="I27" s="345" t="str">
        <f>IF(AND('5A_Screening_Phase_3'!$D$14="No",Detailed_BMP_Matrix!$AP27="Yes"),"Incompatible","Compatible")</f>
        <v>Compatible</v>
      </c>
      <c r="J27" s="346" t="str">
        <f>IF(AND('5A_Screening_Phase_3'!$D$15="Yes",Detailed_BMP_Matrix!$AQ27="No"),"Incompatible","Compatible")</f>
        <v>Compatible</v>
      </c>
    </row>
    <row r="28" spans="1:10" x14ac:dyDescent="0.25">
      <c r="A28" s="767"/>
      <c r="B28" s="344" t="str">
        <f>Detailed_BMP_Matrix!B28</f>
        <v>Infiltration Basin</v>
      </c>
      <c r="C28" s="229" t="str">
        <f>'4B_Screening_Phase_2_Results'!E28</f>
        <v>Not Screened Out</v>
      </c>
      <c r="D28" s="272" t="str">
        <f t="shared" si="0"/>
        <v>Compatible</v>
      </c>
      <c r="E28" s="38" t="str">
        <f t="shared" si="1"/>
        <v>Not Screened Out</v>
      </c>
      <c r="F28" s="273" t="str">
        <f>IF(AND('5A_Screening_Phase_3'!$D$9="No",Detailed_BMP_Matrix!$AM28="Yes"),"Incompatible","Compatible")</f>
        <v>Compatible</v>
      </c>
      <c r="G28" s="269" t="str">
        <f>IF(AND('5A_Screening_Phase_3'!$D$10="No",Detailed_BMP_Matrix!$AN28="Yes"),"Incompatible","Compatible")</f>
        <v>Compatible</v>
      </c>
      <c r="H28" s="274" t="str">
        <f>IF(AND('5A_Screening_Phase_3'!$D$11="No",Detailed_BMP_Matrix!$AO28="Yes"),"Incompatible","Compatible")</f>
        <v>Compatible</v>
      </c>
      <c r="I28" s="345" t="str">
        <f>IF(AND('5A_Screening_Phase_3'!$D$14="No",Detailed_BMP_Matrix!$AP28="Yes"),"Incompatible","Compatible")</f>
        <v>Compatible</v>
      </c>
      <c r="J28" s="346" t="str">
        <f>IF(AND('5A_Screening_Phase_3'!$D$15="Yes",Detailed_BMP_Matrix!$AQ28="No"),"Incompatible","Compatible")</f>
        <v>Compatible</v>
      </c>
    </row>
    <row r="29" spans="1:10" ht="15.75" thickBot="1" x14ac:dyDescent="0.3">
      <c r="A29" s="768"/>
      <c r="B29" s="347" t="str">
        <f>Detailed_BMP_Matrix!B29</f>
        <v>Surface Bed Filter</v>
      </c>
      <c r="C29" s="237" t="str">
        <f>'4B_Screening_Phase_2_Results'!E29</f>
        <v>Not Screened Out</v>
      </c>
      <c r="D29" s="284" t="str">
        <f t="shared" si="0"/>
        <v>Compatible</v>
      </c>
      <c r="E29" s="39" t="str">
        <f t="shared" si="1"/>
        <v>Not Screened Out</v>
      </c>
      <c r="F29" s="285" t="str">
        <f>IF(AND('5A_Screening_Phase_3'!$D$9="No",Detailed_BMP_Matrix!$AM29="Yes"),"Incompatible","Compatible")</f>
        <v>Compatible</v>
      </c>
      <c r="G29" s="281" t="str">
        <f>IF(AND('5A_Screening_Phase_3'!$D$10="No",Detailed_BMP_Matrix!$AN29="Yes"),"Incompatible","Compatible")</f>
        <v>Compatible</v>
      </c>
      <c r="H29" s="286" t="str">
        <f>IF(AND('5A_Screening_Phase_3'!$D$11="No",Detailed_BMP_Matrix!$AO29="Yes"),"Incompatible","Compatible")</f>
        <v>Compatible</v>
      </c>
      <c r="I29" s="348" t="str">
        <f>IF(AND('5A_Screening_Phase_3'!$D$14="No",Detailed_BMP_Matrix!$AP29="Yes"),"Incompatible","Compatible")</f>
        <v>Compatible</v>
      </c>
      <c r="J29" s="349" t="str">
        <f>IF(AND('5A_Screening_Phase_3'!$D$15="Yes",Detailed_BMP_Matrix!$AQ29="No"),"Incompatible","Compatible")</f>
        <v>Compatible</v>
      </c>
    </row>
    <row r="30" spans="1:10" x14ac:dyDescent="0.25">
      <c r="A30" s="766" t="s">
        <v>72</v>
      </c>
      <c r="B30" s="341" t="str">
        <f>Detailed_BMP_Matrix!B30</f>
        <v>Permeable Pavement - Infiltration</v>
      </c>
      <c r="C30" s="221" t="str">
        <f>'4B_Screening_Phase_2_Results'!E30</f>
        <v>Not Screened Out</v>
      </c>
      <c r="D30" s="221" t="str">
        <f t="shared" si="0"/>
        <v>Compatible</v>
      </c>
      <c r="E30" s="37" t="str">
        <f t="shared" si="1"/>
        <v>Not Screened Out</v>
      </c>
      <c r="F30" s="219" t="str">
        <f>IF(AND('5A_Screening_Phase_3'!$D$9="No",Detailed_BMP_Matrix!$AM30="Yes"),"Incompatible","Compatible")</f>
        <v>Compatible</v>
      </c>
      <c r="G30" s="260" t="str">
        <f>IF(AND('5A_Screening_Phase_3'!$D$10="No",Detailed_BMP_Matrix!$AN30="Yes"),"Incompatible","Compatible")</f>
        <v>Compatible</v>
      </c>
      <c r="H30" s="220" t="str">
        <f>IF(AND('5A_Screening_Phase_3'!$D$11="No",Detailed_BMP_Matrix!$AO30="Yes"),"Incompatible","Compatible")</f>
        <v>Compatible</v>
      </c>
      <c r="I30" s="342" t="str">
        <f>IF(AND('5A_Screening_Phase_3'!$D$14="No",Detailed_BMP_Matrix!$AP30="Yes"),"Incompatible","Compatible")</f>
        <v>Compatible</v>
      </c>
      <c r="J30" s="343" t="str">
        <f>IF(AND('5A_Screening_Phase_3'!$D$15="Yes",Detailed_BMP_Matrix!$AQ30="No"),"Incompatible","Compatible")</f>
        <v>Compatible</v>
      </c>
    </row>
    <row r="31" spans="1:10" x14ac:dyDescent="0.25">
      <c r="A31" s="767"/>
      <c r="B31" s="344" t="str">
        <f>Detailed_BMP_Matrix!B31</f>
        <v>Permeable Pavement - Extended Detention</v>
      </c>
      <c r="C31" s="229" t="str">
        <f>'4B_Screening_Phase_2_Results'!E31</f>
        <v>Not Screened Out</v>
      </c>
      <c r="D31" s="272" t="str">
        <f t="shared" si="0"/>
        <v>Compatible</v>
      </c>
      <c r="E31" s="38" t="str">
        <f t="shared" si="1"/>
        <v>Not Screened Out</v>
      </c>
      <c r="F31" s="273" t="str">
        <f>IF(AND('5A_Screening_Phase_3'!$D$9="No",Detailed_BMP_Matrix!$AM31="Yes"),"Incompatible","Compatible")</f>
        <v>Compatible</v>
      </c>
      <c r="G31" s="269" t="str">
        <f>IF(AND('5A_Screening_Phase_3'!$D$10="No",Detailed_BMP_Matrix!$AN31="Yes"),"Incompatible","Compatible")</f>
        <v>Compatible</v>
      </c>
      <c r="H31" s="274" t="str">
        <f>IF(AND('5A_Screening_Phase_3'!$D$11="No",Detailed_BMP_Matrix!$AO31="Yes"),"Incompatible","Compatible")</f>
        <v>Compatible</v>
      </c>
      <c r="I31" s="345" t="str">
        <f>IF(AND('5A_Screening_Phase_3'!$D$14="No",Detailed_BMP_Matrix!$AP31="Yes"),"Incompatible","Compatible")</f>
        <v>Compatible</v>
      </c>
      <c r="J31" s="346" t="str">
        <f>IF(AND('5A_Screening_Phase_3'!$D$15="Yes",Detailed_BMP_Matrix!$AQ31="No"),"Incompatible","Compatible")</f>
        <v>Compatible</v>
      </c>
    </row>
    <row r="32" spans="1:10" x14ac:dyDescent="0.25">
      <c r="A32" s="767"/>
      <c r="B32" s="344" t="str">
        <f>Detailed_BMP_Matrix!B32</f>
        <v>Permeable Friction Course (PFC) Overlay</v>
      </c>
      <c r="C32" s="229" t="str">
        <f>'4B_Screening_Phase_2_Results'!E32</f>
        <v>Not Screened Out</v>
      </c>
      <c r="D32" s="272" t="str">
        <f t="shared" si="0"/>
        <v>Compatible</v>
      </c>
      <c r="E32" s="38" t="str">
        <f t="shared" si="1"/>
        <v>Not Screened Out</v>
      </c>
      <c r="F32" s="273" t="str">
        <f>IF(AND('5A_Screening_Phase_3'!$D$9="No",Detailed_BMP_Matrix!$AM32="Yes"),"Incompatible","Compatible")</f>
        <v>Compatible</v>
      </c>
      <c r="G32" s="269" t="str">
        <f>IF(AND('5A_Screening_Phase_3'!$D$10="No",Detailed_BMP_Matrix!$AN32="Yes"),"Incompatible","Compatible")</f>
        <v>Compatible</v>
      </c>
      <c r="H32" s="274" t="str">
        <f>IF(AND('5A_Screening_Phase_3'!$D$11="No",Detailed_BMP_Matrix!$AO32="Yes"),"Incompatible","Compatible")</f>
        <v>Compatible</v>
      </c>
      <c r="I32" s="345" t="str">
        <f>IF(AND('5A_Screening_Phase_3'!$D$14="No",Detailed_BMP_Matrix!$AP32="Yes"),"Incompatible","Compatible")</f>
        <v>Compatible</v>
      </c>
      <c r="J32" s="346" t="str">
        <f>IF(AND('5A_Screening_Phase_3'!$D$15="Yes",Detailed_BMP_Matrix!$AQ32="No"),"Incompatible","Compatible")</f>
        <v>Compatible</v>
      </c>
    </row>
    <row r="33" spans="1:15" ht="15.75" thickBot="1" x14ac:dyDescent="0.3">
      <c r="A33" s="768"/>
      <c r="B33" s="347" t="str">
        <f>Detailed_BMP_Matrix!B33</f>
        <v>Permeable Shoulder w/ Stone Reservoir</v>
      </c>
      <c r="C33" s="237" t="str">
        <f>'4B_Screening_Phase_2_Results'!E33</f>
        <v>Not Screened Out</v>
      </c>
      <c r="D33" s="284" t="str">
        <f t="shared" si="0"/>
        <v>Compatible</v>
      </c>
      <c r="E33" s="39" t="str">
        <f t="shared" si="1"/>
        <v>Not Screened Out</v>
      </c>
      <c r="F33" s="285" t="str">
        <f>IF(AND('5A_Screening_Phase_3'!$D$9="No",Detailed_BMP_Matrix!$AM33="Yes"),"Incompatible","Compatible")</f>
        <v>Compatible</v>
      </c>
      <c r="G33" s="281" t="str">
        <f>IF(AND('5A_Screening_Phase_3'!$D$10="No",Detailed_BMP_Matrix!$AN33="Yes"),"Incompatible","Compatible")</f>
        <v>Compatible</v>
      </c>
      <c r="H33" s="286" t="str">
        <f>IF(AND('5A_Screening_Phase_3'!$D$11="No",Detailed_BMP_Matrix!$AO33="Yes"),"Incompatible","Compatible")</f>
        <v>Compatible</v>
      </c>
      <c r="I33" s="348" t="str">
        <f>IF(AND('5A_Screening_Phase_3'!$D$14="No",Detailed_BMP_Matrix!$AP33="Yes"),"Incompatible","Compatible")</f>
        <v>Compatible</v>
      </c>
      <c r="J33" s="349" t="str">
        <f>IF(AND('5A_Screening_Phase_3'!$D$15="Yes",Detailed_BMP_Matrix!$AQ33="No"),"Incompatible","Compatible")</f>
        <v>Compatible</v>
      </c>
    </row>
    <row r="34" spans="1:15" x14ac:dyDescent="0.25">
      <c r="K34" s="126"/>
      <c r="L34" s="126"/>
      <c r="M34" s="126"/>
      <c r="N34" s="126"/>
      <c r="O34" s="126"/>
    </row>
    <row r="35" spans="1:15" x14ac:dyDescent="0.25">
      <c r="B35" s="432" t="s">
        <v>365</v>
      </c>
      <c r="C35" s="155"/>
      <c r="D35" s="155"/>
      <c r="E35" s="155"/>
      <c r="F35" s="155"/>
      <c r="G35" s="155"/>
      <c r="H35" s="155"/>
      <c r="I35" s="155"/>
      <c r="J35" s="155"/>
      <c r="K35" s="155"/>
      <c r="L35" s="155"/>
      <c r="M35" s="155"/>
      <c r="N35" s="155"/>
      <c r="O35" s="241"/>
    </row>
    <row r="36" spans="1:15" ht="67.349999999999994" customHeight="1" x14ac:dyDescent="0.25">
      <c r="B36" s="763" t="s">
        <v>558</v>
      </c>
      <c r="C36" s="764"/>
      <c r="D36" s="764"/>
      <c r="E36" s="764"/>
      <c r="F36" s="764"/>
      <c r="G36" s="764"/>
      <c r="H36" s="764"/>
      <c r="I36" s="764"/>
      <c r="J36" s="764"/>
      <c r="K36" s="764"/>
      <c r="L36" s="764"/>
      <c r="M36" s="764"/>
      <c r="N36" s="764"/>
      <c r="O36" s="765"/>
    </row>
    <row r="37" spans="1:15" x14ac:dyDescent="0.25">
      <c r="B37" s="242"/>
      <c r="C37" s="156"/>
      <c r="D37" s="156"/>
      <c r="E37" s="156"/>
      <c r="F37" s="156"/>
      <c r="G37" s="156"/>
      <c r="H37" s="156"/>
      <c r="I37" s="156"/>
      <c r="J37" s="156"/>
      <c r="K37" s="156"/>
      <c r="L37" s="156"/>
      <c r="M37" s="156"/>
      <c r="N37" s="156"/>
      <c r="O37" s="243"/>
    </row>
    <row r="38" spans="1:15" x14ac:dyDescent="0.25">
      <c r="D38" s="158"/>
    </row>
    <row r="39" spans="1:15" x14ac:dyDescent="0.25">
      <c r="B39" s="435" t="s">
        <v>425</v>
      </c>
    </row>
    <row r="40" spans="1:15" x14ac:dyDescent="0.25">
      <c r="B40" s="435"/>
    </row>
    <row r="41" spans="1:15" x14ac:dyDescent="0.25">
      <c r="B41" s="435" t="s">
        <v>384</v>
      </c>
    </row>
    <row r="42" spans="1:15" x14ac:dyDescent="0.25">
      <c r="B42" s="435" t="s">
        <v>440</v>
      </c>
    </row>
    <row r="44" spans="1:15" ht="15.75" thickBot="1" x14ac:dyDescent="0.3"/>
    <row r="45" spans="1:15" ht="20.25" thickTop="1" thickBot="1" x14ac:dyDescent="0.3">
      <c r="B45" s="603" t="s">
        <v>451</v>
      </c>
      <c r="C45" s="604"/>
      <c r="D45" s="604"/>
      <c r="E45" s="604"/>
      <c r="F45" s="604"/>
      <c r="G45" s="605"/>
    </row>
    <row r="46" spans="1:15" ht="14.25" customHeight="1" x14ac:dyDescent="0.25">
      <c r="B46" s="197" t="s">
        <v>161</v>
      </c>
      <c r="C46" s="590" t="s">
        <v>463</v>
      </c>
      <c r="D46" s="709"/>
      <c r="E46" s="709"/>
      <c r="F46" s="709"/>
      <c r="G46" s="591"/>
    </row>
    <row r="47" spans="1:15" ht="14.25" customHeight="1" x14ac:dyDescent="0.25">
      <c r="B47" s="195" t="s">
        <v>162</v>
      </c>
      <c r="C47" s="592" t="s">
        <v>464</v>
      </c>
      <c r="D47" s="689"/>
      <c r="E47" s="689"/>
      <c r="F47" s="689"/>
      <c r="G47" s="593"/>
    </row>
    <row r="48" spans="1:15" x14ac:dyDescent="0.25">
      <c r="B48" s="187" t="s">
        <v>55</v>
      </c>
      <c r="C48" s="557" t="s">
        <v>452</v>
      </c>
      <c r="D48" s="557"/>
      <c r="E48" s="557"/>
      <c r="F48" s="557"/>
      <c r="G48" s="684"/>
    </row>
    <row r="49" spans="2:7" x14ac:dyDescent="0.25">
      <c r="B49" s="188" t="s">
        <v>12</v>
      </c>
      <c r="C49" s="685" t="s">
        <v>453</v>
      </c>
      <c r="D49" s="685"/>
      <c r="E49" s="685"/>
      <c r="F49" s="685"/>
      <c r="G49" s="686"/>
    </row>
    <row r="50" spans="2:7" ht="15.75" thickBot="1" x14ac:dyDescent="0.3">
      <c r="B50" s="189" t="s">
        <v>57</v>
      </c>
      <c r="C50" s="687" t="s">
        <v>454</v>
      </c>
      <c r="D50" s="687"/>
      <c r="E50" s="687"/>
      <c r="F50" s="687"/>
      <c r="G50" s="688"/>
    </row>
    <row r="51" spans="2:7" ht="15.75" thickTop="1" x14ac:dyDescent="0.25"/>
  </sheetData>
  <sheetProtection algorithmName="SHA-512" hashValue="hs3TGLlCDH3nel+7aIevnnBUPGa9O54dUSiddUNUuW5azksn0LQ0ZUyZ6HwiZJDIETsoJ/3HW6VwjTyVlimZHQ==" saltValue="ToeKZVBPk3/aBo8VAFjfOg==" spinCount="100000" sheet="1" objects="1" scenarios="1"/>
  <mergeCells count="20">
    <mergeCell ref="B36:O36"/>
    <mergeCell ref="A11:A17"/>
    <mergeCell ref="A18:A22"/>
    <mergeCell ref="A23:A29"/>
    <mergeCell ref="A30:A33"/>
    <mergeCell ref="A8:A10"/>
    <mergeCell ref="B8:B10"/>
    <mergeCell ref="B6:E6"/>
    <mergeCell ref="F8:J8"/>
    <mergeCell ref="C8:C10"/>
    <mergeCell ref="D8:D10"/>
    <mergeCell ref="E8:E10"/>
    <mergeCell ref="F9:H9"/>
    <mergeCell ref="I9:J9"/>
    <mergeCell ref="C46:G46"/>
    <mergeCell ref="C48:G48"/>
    <mergeCell ref="C49:G49"/>
    <mergeCell ref="C50:G50"/>
    <mergeCell ref="B45:G45"/>
    <mergeCell ref="C47:G47"/>
  </mergeCells>
  <conditionalFormatting sqref="C11:C33 E11:E28 E30:E33">
    <cfRule type="expression" dxfId="9" priority="18">
      <formula>C11="Not Screened Out"</formula>
    </cfRule>
    <cfRule type="expression" dxfId="8" priority="19">
      <formula>C11="SCREENED OUT"</formula>
    </cfRule>
  </conditionalFormatting>
  <conditionalFormatting sqref="D11:D33 F11:J33">
    <cfRule type="expression" dxfId="7" priority="5">
      <formula>D11="Compatible"</formula>
    </cfRule>
    <cfRule type="expression" dxfId="6" priority="6">
      <formula>D11="Incompatible"</formula>
    </cfRule>
  </conditionalFormatting>
  <conditionalFormatting sqref="E29">
    <cfRule type="expression" dxfId="5" priority="1">
      <formula>E29="Not Screened Out"</formula>
    </cfRule>
    <cfRule type="expression" dxfId="4" priority="2">
      <formula>E29="SCREENED OUT"</formula>
    </cfRule>
  </conditionalFormatting>
  <hyperlinks>
    <hyperlink ref="B42" location="'6_Final_BMP_List'!A1" display="(Go to Next Step)"/>
    <hyperlink ref="B41" location="'5A_Screening_Phase_3'!A1" display="(Go to Previous Step)"/>
    <hyperlink ref="B39" location="MAIN_MENU!A1" display="(RETURN TO MAIN MENU)"/>
    <hyperlink ref="B1" location="MAIN_MENU!A1" display="(RETURN TO MAIN MENU)"/>
    <hyperlink ref="B3" location="'6_Final_BMP_List'!A1" display="(Go to Next Step)"/>
    <hyperlink ref="B2" location="'5A_Screening_Phase_3'!A1" display="(Go to Previous Step)"/>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outlinePr showOutlineSymbols="0"/>
  </sheetPr>
  <dimension ref="A1:K60"/>
  <sheetViews>
    <sheetView showGridLines="0" showRowColHeaders="0" showOutlineSymbols="0" zoomScaleNormal="100" workbookViewId="0">
      <pane xSplit="2" ySplit="9" topLeftCell="C10" activePane="bottomRight" state="frozen"/>
      <selection activeCell="B32" sqref="B32:O37"/>
      <selection pane="topRight" activeCell="B32" sqref="B32:O37"/>
      <selection pane="bottomLeft" activeCell="B32" sqref="B32:O37"/>
      <selection pane="bottomRight" activeCell="F26" sqref="F26"/>
    </sheetView>
  </sheetViews>
  <sheetFormatPr defaultColWidth="8.85546875" defaultRowHeight="15" x14ac:dyDescent="0.25"/>
  <cols>
    <col min="1" max="1" width="10.7109375" style="337" customWidth="1"/>
    <col min="2" max="2" width="40.7109375" style="122" customWidth="1"/>
    <col min="3" max="5" width="24.7109375" style="126" customWidth="1"/>
    <col min="6" max="6" width="17.7109375" style="122" customWidth="1"/>
    <col min="7" max="7" width="18.85546875" style="122" customWidth="1"/>
    <col min="8" max="16384" width="8.85546875" style="122"/>
  </cols>
  <sheetData>
    <row r="1" spans="1:11" s="208" customFormat="1" ht="12" customHeight="1" thickTop="1" x14ac:dyDescent="0.25">
      <c r="A1" s="438"/>
      <c r="B1" s="435" t="s">
        <v>425</v>
      </c>
      <c r="C1" s="435" t="s">
        <v>420</v>
      </c>
      <c r="D1" s="324"/>
      <c r="E1" s="324"/>
    </row>
    <row r="2" spans="1:11" s="208" customFormat="1" ht="12" customHeight="1" x14ac:dyDescent="0.25">
      <c r="A2" s="439"/>
      <c r="B2" s="533" t="s">
        <v>390</v>
      </c>
      <c r="C2" s="435" t="s">
        <v>376</v>
      </c>
      <c r="D2" s="324"/>
      <c r="E2" s="324"/>
    </row>
    <row r="3" spans="1:11" s="208" customFormat="1" ht="12" customHeight="1" x14ac:dyDescent="0.25">
      <c r="A3" s="439"/>
      <c r="B3" s="533" t="s">
        <v>622</v>
      </c>
      <c r="C3" s="533"/>
      <c r="D3" s="324"/>
      <c r="E3" s="324"/>
    </row>
    <row r="4" spans="1:11" s="138" customFormat="1" ht="6" customHeight="1" x14ac:dyDescent="0.25">
      <c r="A4" s="325"/>
      <c r="B4" s="326"/>
      <c r="C4" s="327"/>
      <c r="D4" s="327"/>
      <c r="E4" s="327"/>
    </row>
    <row r="5" spans="1:11" ht="21" customHeight="1" x14ac:dyDescent="0.25">
      <c r="A5" s="212" t="s">
        <v>441</v>
      </c>
    </row>
    <row r="6" spans="1:11" s="124" customFormat="1" ht="44.1" customHeight="1" x14ac:dyDescent="0.25">
      <c r="A6" s="328"/>
      <c r="B6" s="578" t="s">
        <v>582</v>
      </c>
      <c r="C6" s="652"/>
      <c r="D6" s="652"/>
      <c r="E6" s="579"/>
      <c r="F6" s="460"/>
      <c r="G6" s="465"/>
      <c r="H6" s="465"/>
      <c r="I6" s="465"/>
      <c r="J6" s="167"/>
      <c r="K6" s="167"/>
    </row>
    <row r="7" spans="1:11" s="124" customFormat="1" ht="6" customHeight="1" thickBot="1" x14ac:dyDescent="0.3">
      <c r="A7" s="328"/>
      <c r="C7" s="166"/>
      <c r="D7" s="166"/>
      <c r="E7" s="166"/>
    </row>
    <row r="8" spans="1:11" s="157" customFormat="1" ht="18.600000000000001" customHeight="1" x14ac:dyDescent="0.25">
      <c r="A8" s="831" t="s">
        <v>39</v>
      </c>
      <c r="B8" s="826" t="s">
        <v>88</v>
      </c>
      <c r="C8" s="828" t="s">
        <v>200</v>
      </c>
      <c r="D8" s="829"/>
      <c r="E8" s="830"/>
      <c r="F8" s="824" t="s">
        <v>501</v>
      </c>
      <c r="G8" s="824" t="s">
        <v>502</v>
      </c>
    </row>
    <row r="9" spans="1:11" s="145" customFormat="1" ht="45.2" customHeight="1" thickBot="1" x14ac:dyDescent="0.3">
      <c r="A9" s="832"/>
      <c r="B9" s="827"/>
      <c r="C9" s="57" t="s">
        <v>262</v>
      </c>
      <c r="D9" s="53" t="s">
        <v>263</v>
      </c>
      <c r="E9" s="58" t="s">
        <v>264</v>
      </c>
      <c r="F9" s="825"/>
      <c r="G9" s="825"/>
    </row>
    <row r="10" spans="1:11" s="146" customFormat="1" x14ac:dyDescent="0.25">
      <c r="A10" s="606" t="s">
        <v>67</v>
      </c>
      <c r="B10" s="48" t="str">
        <f>Detailed_BMP_Matrix!B11</f>
        <v>Hydrodynamic Separator</v>
      </c>
      <c r="C10" s="59" t="str">
        <f>'3B_Screening_Phase_1_Results'!D11</f>
        <v>Not Screened Out</v>
      </c>
      <c r="D10" s="51" t="str">
        <f>'4B_Screening_Phase_2_Results'!E11</f>
        <v>Not Screened Out</v>
      </c>
      <c r="E10" s="60" t="str">
        <f>'5B_Screening_Phase_3_Results'!E11</f>
        <v>Not Screened Out</v>
      </c>
      <c r="F10" s="54" t="str">
        <f>Detailed_BMP_Matrix!AL11</f>
        <v>Medium</v>
      </c>
      <c r="G10" s="54" t="str">
        <f>Detailed_BMP_Matrix!AK11</f>
        <v>$$</v>
      </c>
    </row>
    <row r="11" spans="1:11" s="146" customFormat="1" ht="30" x14ac:dyDescent="0.25">
      <c r="A11" s="607"/>
      <c r="B11" s="49" t="str">
        <f>Detailed_BMP_Matrix!B12</f>
        <v>Underground Detention and Sedimentation Vault</v>
      </c>
      <c r="C11" s="61" t="str">
        <f>'3B_Screening_Phase_1_Results'!D12</f>
        <v>Not Screened Out</v>
      </c>
      <c r="D11" s="35" t="str">
        <f>'4B_Screening_Phase_2_Results'!E12</f>
        <v>Not Screened Out</v>
      </c>
      <c r="E11" s="62" t="str">
        <f>'5B_Screening_Phase_3_Results'!E12</f>
        <v>Not Screened Out</v>
      </c>
      <c r="F11" s="55" t="str">
        <f>Detailed_BMP_Matrix!AL12</f>
        <v>Medium</v>
      </c>
      <c r="G11" s="55" t="str">
        <f>Detailed_BMP_Matrix!AK12</f>
        <v>$$$$</v>
      </c>
    </row>
    <row r="12" spans="1:11" s="146" customFormat="1" x14ac:dyDescent="0.25">
      <c r="A12" s="607"/>
      <c r="B12" s="49" t="str">
        <f>Detailed_BMP_Matrix!B13</f>
        <v>Modular Manufactured Filtration Systems</v>
      </c>
      <c r="C12" s="61" t="str">
        <f>'3B_Screening_Phase_1_Results'!D13</f>
        <v>Not Screened Out</v>
      </c>
      <c r="D12" s="35" t="str">
        <f>'4B_Screening_Phase_2_Results'!E13</f>
        <v>Not Screened Out</v>
      </c>
      <c r="E12" s="62" t="str">
        <f>'5B_Screening_Phase_3_Results'!E13</f>
        <v>Not Screened Out</v>
      </c>
      <c r="F12" s="55" t="str">
        <f>Detailed_BMP_Matrix!AL13</f>
        <v>High</v>
      </c>
      <c r="G12" s="55" t="str">
        <f>Detailed_BMP_Matrix!AK13</f>
        <v>$$$</v>
      </c>
    </row>
    <row r="13" spans="1:11" s="146" customFormat="1" x14ac:dyDescent="0.25">
      <c r="A13" s="607"/>
      <c r="B13" s="49" t="str">
        <f>Detailed_BMP_Matrix!B14</f>
        <v>Multi-Chamber Treatment Train</v>
      </c>
      <c r="C13" s="61" t="str">
        <f>'3B_Screening_Phase_1_Results'!D14</f>
        <v>Not Screened Out</v>
      </c>
      <c r="D13" s="35" t="str">
        <f>'4B_Screening_Phase_2_Results'!E14</f>
        <v>Not Screened Out</v>
      </c>
      <c r="E13" s="62" t="str">
        <f>'5B_Screening_Phase_3_Results'!E14</f>
        <v>Not Screened Out</v>
      </c>
      <c r="F13" s="55" t="str">
        <f>Detailed_BMP_Matrix!AL14</f>
        <v>High</v>
      </c>
      <c r="G13" s="55" t="str">
        <f>Detailed_BMP_Matrix!AK14</f>
        <v>$$$$</v>
      </c>
    </row>
    <row r="14" spans="1:11" s="146" customFormat="1" x14ac:dyDescent="0.25">
      <c r="A14" s="607"/>
      <c r="B14" s="49" t="str">
        <f>Detailed_BMP_Matrix!B15</f>
        <v>Subsurface Bed Filters</v>
      </c>
      <c r="C14" s="61" t="str">
        <f>'3B_Screening_Phase_1_Results'!D15</f>
        <v>Not Screened Out</v>
      </c>
      <c r="D14" s="35" t="str">
        <f>'4B_Screening_Phase_2_Results'!E15</f>
        <v>Not Screened Out</v>
      </c>
      <c r="E14" s="62" t="str">
        <f>'5B_Screening_Phase_3_Results'!E15</f>
        <v>Not Screened Out</v>
      </c>
      <c r="F14" s="55" t="str">
        <f>Detailed_BMP_Matrix!AL15</f>
        <v>High</v>
      </c>
      <c r="G14" s="55" t="str">
        <f>Detailed_BMP_Matrix!AK15</f>
        <v>$$$$</v>
      </c>
    </row>
    <row r="15" spans="1:11" s="146" customFormat="1" x14ac:dyDescent="0.25">
      <c r="A15" s="607"/>
      <c r="B15" s="49" t="str">
        <f>Detailed_BMP_Matrix!B16</f>
        <v>Infiltration Gallery</v>
      </c>
      <c r="C15" s="61" t="str">
        <f>'3B_Screening_Phase_1_Results'!D16</f>
        <v>Not Screened Out</v>
      </c>
      <c r="D15" s="35" t="str">
        <f>'4B_Screening_Phase_2_Results'!E16</f>
        <v>Not Screened Out</v>
      </c>
      <c r="E15" s="62" t="str">
        <f>'5B_Screening_Phase_3_Results'!E16</f>
        <v>Not Screened Out</v>
      </c>
      <c r="F15" s="55" t="str">
        <f>Detailed_BMP_Matrix!AL16</f>
        <v>Medium</v>
      </c>
      <c r="G15" s="55" t="str">
        <f>Detailed_BMP_Matrix!AK16</f>
        <v>$$$$</v>
      </c>
    </row>
    <row r="16" spans="1:11" s="146" customFormat="1" ht="15.75" thickBot="1" x14ac:dyDescent="0.3">
      <c r="A16" s="608"/>
      <c r="B16" s="50" t="str">
        <f>Detailed_BMP_Matrix!B17</f>
        <v>Subsurface Flow Wetland</v>
      </c>
      <c r="C16" s="63" t="str">
        <f>'3B_Screening_Phase_1_Results'!D17</f>
        <v>Not Screened Out</v>
      </c>
      <c r="D16" s="52" t="str">
        <f>'4B_Screening_Phase_2_Results'!E17</f>
        <v>Not Screened Out</v>
      </c>
      <c r="E16" s="64" t="str">
        <f>'5B_Screening_Phase_3_Results'!E17</f>
        <v>Not Screened Out</v>
      </c>
      <c r="F16" s="56" t="str">
        <f>Detailed_BMP_Matrix!AL17</f>
        <v>Medium</v>
      </c>
      <c r="G16" s="56" t="str">
        <f>Detailed_BMP_Matrix!AK17</f>
        <v>$$$$</v>
      </c>
    </row>
    <row r="17" spans="1:7" s="146" customFormat="1" x14ac:dyDescent="0.25">
      <c r="A17" s="606" t="s">
        <v>68</v>
      </c>
      <c r="B17" s="48" t="str">
        <f>Detailed_BMP_Matrix!B18</f>
        <v>Vegetated Filter Strip</v>
      </c>
      <c r="C17" s="59" t="str">
        <f>'3B_Screening_Phase_1_Results'!D18</f>
        <v>Not Screened Out</v>
      </c>
      <c r="D17" s="51" t="str">
        <f>'4B_Screening_Phase_2_Results'!E18</f>
        <v>Not Screened Out</v>
      </c>
      <c r="E17" s="60" t="str">
        <f>'5B_Screening_Phase_3_Results'!E18</f>
        <v>Not Screened Out</v>
      </c>
      <c r="F17" s="54" t="str">
        <f>Detailed_BMP_Matrix!AL18</f>
        <v>Low</v>
      </c>
      <c r="G17" s="54" t="str">
        <f>Detailed_BMP_Matrix!AK18</f>
        <v>$</v>
      </c>
    </row>
    <row r="18" spans="1:7" s="146" customFormat="1" x14ac:dyDescent="0.25">
      <c r="A18" s="607"/>
      <c r="B18" s="49" t="str">
        <f>Detailed_BMP_Matrix!B19</f>
        <v>Shoulder Media Filter Drain</v>
      </c>
      <c r="C18" s="61" t="str">
        <f>'3B_Screening_Phase_1_Results'!D19</f>
        <v>Not Screened Out</v>
      </c>
      <c r="D18" s="35" t="str">
        <f>'4B_Screening_Phase_2_Results'!E19</f>
        <v>Not Screened Out</v>
      </c>
      <c r="E18" s="62" t="str">
        <f>'5B_Screening_Phase_3_Results'!E19</f>
        <v>Not Screened Out</v>
      </c>
      <c r="F18" s="55" t="str">
        <f>Detailed_BMP_Matrix!AL19</f>
        <v>Low</v>
      </c>
      <c r="G18" s="55" t="str">
        <f>Detailed_BMP_Matrix!AK19</f>
        <v>$$$</v>
      </c>
    </row>
    <row r="19" spans="1:7" s="146" customFormat="1" x14ac:dyDescent="0.25">
      <c r="A19" s="607"/>
      <c r="B19" s="49" t="str">
        <f>Detailed_BMP_Matrix!B20</f>
        <v>Infiltration Trench</v>
      </c>
      <c r="C19" s="61" t="str">
        <f>'3B_Screening_Phase_1_Results'!D20</f>
        <v>Not Screened Out</v>
      </c>
      <c r="D19" s="35" t="str">
        <f>'4B_Screening_Phase_2_Results'!E20</f>
        <v>Not Screened Out</v>
      </c>
      <c r="E19" s="62" t="str">
        <f>'5B_Screening_Phase_3_Results'!E20</f>
        <v>Not Screened Out</v>
      </c>
      <c r="F19" s="55" t="str">
        <f>Detailed_BMP_Matrix!AL20</f>
        <v>Low</v>
      </c>
      <c r="G19" s="55" t="str">
        <f>Detailed_BMP_Matrix!AK20</f>
        <v>$$$</v>
      </c>
    </row>
    <row r="20" spans="1:7" s="146" customFormat="1" x14ac:dyDescent="0.25">
      <c r="A20" s="607"/>
      <c r="B20" s="49" t="str">
        <f>Detailed_BMP_Matrix!B21</f>
        <v>Vegetated Biofilter / Swale</v>
      </c>
      <c r="C20" s="61" t="str">
        <f>'3B_Screening_Phase_1_Results'!D21</f>
        <v>Not Screened Out</v>
      </c>
      <c r="D20" s="35" t="str">
        <f>'4B_Screening_Phase_2_Results'!E21</f>
        <v>Not Screened Out</v>
      </c>
      <c r="E20" s="62" t="str">
        <f>'5B_Screening_Phase_3_Results'!E21</f>
        <v>Not Screened Out</v>
      </c>
      <c r="F20" s="55" t="str">
        <f>Detailed_BMP_Matrix!AL21</f>
        <v>Low</v>
      </c>
      <c r="G20" s="55" t="str">
        <f>Detailed_BMP_Matrix!AK21</f>
        <v>$$</v>
      </c>
    </row>
    <row r="21" spans="1:7" s="146" customFormat="1" ht="15.75" thickBot="1" x14ac:dyDescent="0.3">
      <c r="A21" s="608"/>
      <c r="B21" s="50" t="str">
        <f>Detailed_BMP_Matrix!B22</f>
        <v>Wetland Channel</v>
      </c>
      <c r="C21" s="63" t="str">
        <f>'3B_Screening_Phase_1_Results'!D22</f>
        <v>Not Screened Out</v>
      </c>
      <c r="D21" s="52" t="str">
        <f>'4B_Screening_Phase_2_Results'!E22</f>
        <v>Not Screened Out</v>
      </c>
      <c r="E21" s="64" t="str">
        <f>'5B_Screening_Phase_3_Results'!E22</f>
        <v>Not Screened Out</v>
      </c>
      <c r="F21" s="56" t="str">
        <f>Detailed_BMP_Matrix!AL22</f>
        <v>High</v>
      </c>
      <c r="G21" s="56" t="str">
        <f>Detailed_BMP_Matrix!AK22</f>
        <v>$$$</v>
      </c>
    </row>
    <row r="22" spans="1:7" s="146" customFormat="1" x14ac:dyDescent="0.25">
      <c r="A22" s="606" t="s">
        <v>69</v>
      </c>
      <c r="B22" s="48" t="str">
        <f>Detailed_BMP_Matrix!B23</f>
        <v>Bioretention With Underdrain</v>
      </c>
      <c r="C22" s="59" t="str">
        <f>'3B_Screening_Phase_1_Results'!D23</f>
        <v>Not Screened Out</v>
      </c>
      <c r="D22" s="51" t="str">
        <f>'4B_Screening_Phase_2_Results'!E23</f>
        <v>Not Screened Out</v>
      </c>
      <c r="E22" s="60" t="str">
        <f>'5B_Screening_Phase_3_Results'!E23</f>
        <v>Not Screened Out</v>
      </c>
      <c r="F22" s="54" t="str">
        <f>Detailed_BMP_Matrix!AL23</f>
        <v>Medium</v>
      </c>
      <c r="G22" s="54" t="str">
        <f>Detailed_BMP_Matrix!AK23</f>
        <v>$$$</v>
      </c>
    </row>
    <row r="23" spans="1:7" s="146" customFormat="1" x14ac:dyDescent="0.25">
      <c r="A23" s="607"/>
      <c r="B23" s="49" t="str">
        <f>Detailed_BMP_Matrix!B24</f>
        <v>Bioretention Without Underdrain</v>
      </c>
      <c r="C23" s="61" t="str">
        <f>'3B_Screening_Phase_1_Results'!D24</f>
        <v>Not Screened Out</v>
      </c>
      <c r="D23" s="35" t="str">
        <f>'4B_Screening_Phase_2_Results'!E24</f>
        <v>Not Screened Out</v>
      </c>
      <c r="E23" s="62" t="str">
        <f>'5B_Screening_Phase_3_Results'!E24</f>
        <v>Not Screened Out</v>
      </c>
      <c r="F23" s="55" t="str">
        <f>Detailed_BMP_Matrix!AL24</f>
        <v>Medium</v>
      </c>
      <c r="G23" s="55" t="str">
        <f>Detailed_BMP_Matrix!AK24</f>
        <v>$$$</v>
      </c>
    </row>
    <row r="24" spans="1:7" s="146" customFormat="1" x14ac:dyDescent="0.25">
      <c r="A24" s="607"/>
      <c r="B24" s="49" t="str">
        <f>Detailed_BMP_Matrix!B25</f>
        <v>Constructed Wetland</v>
      </c>
      <c r="C24" s="61" t="str">
        <f>'3B_Screening_Phase_1_Results'!D25</f>
        <v>Not Screened Out</v>
      </c>
      <c r="D24" s="35" t="str">
        <f>'4B_Screening_Phase_2_Results'!E25</f>
        <v>Not Screened Out</v>
      </c>
      <c r="E24" s="62" t="str">
        <f>'5B_Screening_Phase_3_Results'!E25</f>
        <v>Not Screened Out</v>
      </c>
      <c r="F24" s="55" t="str">
        <f>Detailed_BMP_Matrix!AL25</f>
        <v>High</v>
      </c>
      <c r="G24" s="55" t="str">
        <f>Detailed_BMP_Matrix!AK25</f>
        <v>$$$$</v>
      </c>
    </row>
    <row r="25" spans="1:7" s="146" customFormat="1" x14ac:dyDescent="0.25">
      <c r="A25" s="607"/>
      <c r="B25" s="49" t="str">
        <f>Detailed_BMP_Matrix!B26</f>
        <v>Wet Extended Detention Basin</v>
      </c>
      <c r="C25" s="61" t="str">
        <f>'3B_Screening_Phase_1_Results'!D26</f>
        <v>Not Screened Out</v>
      </c>
      <c r="D25" s="35" t="str">
        <f>'4B_Screening_Phase_2_Results'!E26</f>
        <v>Not Screened Out</v>
      </c>
      <c r="E25" s="62" t="str">
        <f>'5B_Screening_Phase_3_Results'!E26</f>
        <v>Not Screened Out</v>
      </c>
      <c r="F25" s="55" t="str">
        <f>Detailed_BMP_Matrix!AL26</f>
        <v>High</v>
      </c>
      <c r="G25" s="55" t="str">
        <f>Detailed_BMP_Matrix!AK26</f>
        <v>$$$$</v>
      </c>
    </row>
    <row r="26" spans="1:7" s="146" customFormat="1" x14ac:dyDescent="0.25">
      <c r="A26" s="607"/>
      <c r="B26" s="49" t="str">
        <f>Detailed_BMP_Matrix!B27</f>
        <v>Dry Extended Detention Basin</v>
      </c>
      <c r="C26" s="61" t="str">
        <f>'3B_Screening_Phase_1_Results'!D27</f>
        <v>Not Screened Out</v>
      </c>
      <c r="D26" s="35" t="str">
        <f>'4B_Screening_Phase_2_Results'!E27</f>
        <v>Not Screened Out</v>
      </c>
      <c r="E26" s="62" t="str">
        <f>'5B_Screening_Phase_3_Results'!E27</f>
        <v>Not Screened Out</v>
      </c>
      <c r="F26" s="55" t="str">
        <f>Detailed_BMP_Matrix!AL27</f>
        <v>Medium</v>
      </c>
      <c r="G26" s="55" t="str">
        <f>Detailed_BMP_Matrix!AK27</f>
        <v>$$$</v>
      </c>
    </row>
    <row r="27" spans="1:7" s="146" customFormat="1" x14ac:dyDescent="0.25">
      <c r="A27" s="607"/>
      <c r="B27" s="49" t="str">
        <f>Detailed_BMP_Matrix!B28</f>
        <v>Infiltration Basin</v>
      </c>
      <c r="C27" s="61" t="str">
        <f>'3B_Screening_Phase_1_Results'!D28</f>
        <v>Not Screened Out</v>
      </c>
      <c r="D27" s="35" t="str">
        <f>'4B_Screening_Phase_2_Results'!E28</f>
        <v>Not Screened Out</v>
      </c>
      <c r="E27" s="62" t="str">
        <f>'5B_Screening_Phase_3_Results'!E28</f>
        <v>Not Screened Out</v>
      </c>
      <c r="F27" s="55" t="str">
        <f>Detailed_BMP_Matrix!AL28</f>
        <v>Low</v>
      </c>
      <c r="G27" s="55" t="str">
        <f>Detailed_BMP_Matrix!AK28</f>
        <v>$$$</v>
      </c>
    </row>
    <row r="28" spans="1:7" s="146" customFormat="1" ht="15.75" thickBot="1" x14ac:dyDescent="0.3">
      <c r="A28" s="608"/>
      <c r="B28" s="50" t="str">
        <f>Detailed_BMP_Matrix!B29</f>
        <v>Surface Bed Filter</v>
      </c>
      <c r="C28" s="63" t="str">
        <f>'3B_Screening_Phase_1_Results'!D29</f>
        <v>Not Screened Out</v>
      </c>
      <c r="D28" s="52" t="str">
        <f>'4B_Screening_Phase_2_Results'!E29</f>
        <v>Not Screened Out</v>
      </c>
      <c r="E28" s="64" t="str">
        <f>'5B_Screening_Phase_3_Results'!E29</f>
        <v>Not Screened Out</v>
      </c>
      <c r="F28" s="56" t="str">
        <f>Detailed_BMP_Matrix!AL29</f>
        <v>Medium</v>
      </c>
      <c r="G28" s="56" t="str">
        <f>Detailed_BMP_Matrix!AK29</f>
        <v>$$$$</v>
      </c>
    </row>
    <row r="29" spans="1:7" s="146" customFormat="1" x14ac:dyDescent="0.25">
      <c r="A29" s="606" t="s">
        <v>72</v>
      </c>
      <c r="B29" s="48" t="str">
        <f>Detailed_BMP_Matrix!B30</f>
        <v>Permeable Pavement - Infiltration</v>
      </c>
      <c r="C29" s="59" t="str">
        <f>'3B_Screening_Phase_1_Results'!D30</f>
        <v>Not Screened Out</v>
      </c>
      <c r="D29" s="51" t="str">
        <f>'4B_Screening_Phase_2_Results'!E30</f>
        <v>Not Screened Out</v>
      </c>
      <c r="E29" s="60" t="str">
        <f>'5B_Screening_Phase_3_Results'!E30</f>
        <v>Not Screened Out</v>
      </c>
      <c r="F29" s="54" t="str">
        <f>Detailed_BMP_Matrix!AL30</f>
        <v>Low</v>
      </c>
      <c r="G29" s="54" t="str">
        <f>Detailed_BMP_Matrix!AK30</f>
        <v>$$$</v>
      </c>
    </row>
    <row r="30" spans="1:7" s="146" customFormat="1" x14ac:dyDescent="0.25">
      <c r="A30" s="607"/>
      <c r="B30" s="49" t="str">
        <f>Detailed_BMP_Matrix!B31</f>
        <v>Permeable Pavement - Extended Detention</v>
      </c>
      <c r="C30" s="61" t="str">
        <f>'3B_Screening_Phase_1_Results'!D31</f>
        <v>Not Screened Out</v>
      </c>
      <c r="D30" s="35" t="str">
        <f>'4B_Screening_Phase_2_Results'!E31</f>
        <v>Not Screened Out</v>
      </c>
      <c r="E30" s="62" t="str">
        <f>'5B_Screening_Phase_3_Results'!E31</f>
        <v>Not Screened Out</v>
      </c>
      <c r="F30" s="55" t="str">
        <f>Detailed_BMP_Matrix!AL31</f>
        <v>Low</v>
      </c>
      <c r="G30" s="55" t="str">
        <f>Detailed_BMP_Matrix!AK31</f>
        <v>$$$</v>
      </c>
    </row>
    <row r="31" spans="1:7" s="146" customFormat="1" x14ac:dyDescent="0.25">
      <c r="A31" s="607"/>
      <c r="B31" s="49" t="str">
        <f>Detailed_BMP_Matrix!B32</f>
        <v>Permeable Friction Course (PFC) Overlay</v>
      </c>
      <c r="C31" s="61" t="str">
        <f>'3B_Screening_Phase_1_Results'!D32</f>
        <v>Not Screened Out</v>
      </c>
      <c r="D31" s="35" t="str">
        <f>'4B_Screening_Phase_2_Results'!E32</f>
        <v>Not Screened Out</v>
      </c>
      <c r="E31" s="62" t="str">
        <f>'5B_Screening_Phase_3_Results'!E32</f>
        <v>Not Screened Out</v>
      </c>
      <c r="F31" s="55" t="str">
        <f>Detailed_BMP_Matrix!AL32</f>
        <v>Low</v>
      </c>
      <c r="G31" s="55" t="str">
        <f>Detailed_BMP_Matrix!AK32</f>
        <v>$$</v>
      </c>
    </row>
    <row r="32" spans="1:7" s="146" customFormat="1" ht="15.75" thickBot="1" x14ac:dyDescent="0.3">
      <c r="A32" s="608"/>
      <c r="B32" s="50" t="str">
        <f>Detailed_BMP_Matrix!B33</f>
        <v>Permeable Shoulder w/ Stone Reservoir</v>
      </c>
      <c r="C32" s="63" t="str">
        <f>'3B_Screening_Phase_1_Results'!D33</f>
        <v>Not Screened Out</v>
      </c>
      <c r="D32" s="52" t="str">
        <f>'4B_Screening_Phase_2_Results'!E33</f>
        <v>Not Screened Out</v>
      </c>
      <c r="E32" s="64" t="str">
        <f>'5B_Screening_Phase_3_Results'!E33</f>
        <v>Not Screened Out</v>
      </c>
      <c r="F32" s="56" t="str">
        <f>Detailed_BMP_Matrix!AL33</f>
        <v>Low</v>
      </c>
      <c r="G32" s="56" t="str">
        <f>Detailed_BMP_Matrix!AK33</f>
        <v>$$</v>
      </c>
    </row>
    <row r="33" spans="1:7" s="330" customFormat="1" x14ac:dyDescent="0.25">
      <c r="A33" s="147"/>
      <c r="B33" s="521"/>
      <c r="C33" s="329"/>
      <c r="D33" s="329"/>
      <c r="E33" s="329"/>
    </row>
    <row r="34" spans="1:7" s="330" customFormat="1" ht="20.100000000000001" customHeight="1" x14ac:dyDescent="0.25">
      <c r="A34" s="147"/>
      <c r="B34" s="434" t="s">
        <v>365</v>
      </c>
      <c r="C34" s="331"/>
      <c r="D34" s="331"/>
      <c r="E34" s="331"/>
      <c r="F34" s="332"/>
      <c r="G34" s="333"/>
    </row>
    <row r="35" spans="1:7" s="330" customFormat="1" ht="33.950000000000003" customHeight="1" x14ac:dyDescent="0.25">
      <c r="A35" s="147"/>
      <c r="B35" s="763" t="s">
        <v>546</v>
      </c>
      <c r="C35" s="764"/>
      <c r="D35" s="764"/>
      <c r="E35" s="764"/>
      <c r="F35" s="764"/>
      <c r="G35" s="765"/>
    </row>
    <row r="36" spans="1:7" s="330" customFormat="1" ht="20.100000000000001" customHeight="1" x14ac:dyDescent="0.25">
      <c r="A36" s="147"/>
      <c r="B36" s="148" t="s">
        <v>547</v>
      </c>
      <c r="C36" s="334"/>
      <c r="D36" s="334"/>
      <c r="E36" s="334"/>
      <c r="F36" s="335"/>
      <c r="G36" s="336"/>
    </row>
    <row r="37" spans="1:7" x14ac:dyDescent="0.25">
      <c r="C37" s="338"/>
      <c r="D37" s="338"/>
      <c r="E37" s="338"/>
    </row>
    <row r="38" spans="1:7" x14ac:dyDescent="0.25">
      <c r="B38" s="435" t="s">
        <v>425</v>
      </c>
      <c r="C38" s="339"/>
      <c r="D38" s="339"/>
      <c r="E38" s="339"/>
    </row>
    <row r="39" spans="1:7" x14ac:dyDescent="0.25">
      <c r="B39" s="443"/>
      <c r="C39" s="339"/>
      <c r="D39" s="339"/>
      <c r="E39" s="339"/>
    </row>
    <row r="40" spans="1:7" x14ac:dyDescent="0.25">
      <c r="B40" s="533" t="s">
        <v>390</v>
      </c>
      <c r="C40" s="339"/>
      <c r="D40" s="339"/>
      <c r="E40" s="339"/>
    </row>
    <row r="41" spans="1:7" x14ac:dyDescent="0.25">
      <c r="B41" s="533" t="s">
        <v>428</v>
      </c>
      <c r="C41" s="339"/>
      <c r="D41" s="339"/>
      <c r="E41" s="339"/>
    </row>
    <row r="42" spans="1:7" x14ac:dyDescent="0.25">
      <c r="B42" s="533"/>
      <c r="C42" s="339"/>
      <c r="D42" s="339"/>
      <c r="E42" s="339"/>
    </row>
    <row r="43" spans="1:7" x14ac:dyDescent="0.25">
      <c r="B43" s="533" t="s">
        <v>419</v>
      </c>
      <c r="C43" s="339"/>
      <c r="D43" s="339"/>
      <c r="E43" s="339"/>
    </row>
    <row r="44" spans="1:7" x14ac:dyDescent="0.25">
      <c r="B44" s="435" t="s">
        <v>376</v>
      </c>
      <c r="C44" s="339"/>
      <c r="D44" s="339"/>
      <c r="E44" s="339"/>
    </row>
    <row r="45" spans="1:7" x14ac:dyDescent="0.25">
      <c r="B45" s="435" t="s">
        <v>420</v>
      </c>
      <c r="C45" s="339"/>
      <c r="D45" s="339"/>
      <c r="E45" s="339"/>
    </row>
    <row r="46" spans="1:7" x14ac:dyDescent="0.25">
      <c r="B46" s="340"/>
      <c r="C46" s="339"/>
      <c r="D46" s="339"/>
      <c r="E46" s="339"/>
    </row>
    <row r="47" spans="1:7" ht="15.75" thickBot="1" x14ac:dyDescent="0.3">
      <c r="B47" s="340"/>
      <c r="C47" s="339"/>
      <c r="D47" s="339"/>
      <c r="E47" s="339"/>
    </row>
    <row r="48" spans="1:7" ht="20.25" thickTop="1" thickBot="1" x14ac:dyDescent="0.3">
      <c r="B48" s="594" t="s">
        <v>451</v>
      </c>
      <c r="C48" s="595"/>
      <c r="D48" s="595"/>
      <c r="E48" s="596"/>
    </row>
    <row r="49" spans="2:5" x14ac:dyDescent="0.25">
      <c r="B49" s="197" t="s">
        <v>161</v>
      </c>
      <c r="C49" s="815" t="s">
        <v>463</v>
      </c>
      <c r="D49" s="816"/>
      <c r="E49" s="817"/>
    </row>
    <row r="50" spans="2:5" x14ac:dyDescent="0.25">
      <c r="B50" s="195" t="s">
        <v>162</v>
      </c>
      <c r="C50" s="818" t="s">
        <v>464</v>
      </c>
      <c r="D50" s="819"/>
      <c r="E50" s="820"/>
    </row>
    <row r="51" spans="2:5" x14ac:dyDescent="0.25">
      <c r="B51" s="187" t="s">
        <v>55</v>
      </c>
      <c r="C51" s="818" t="s">
        <v>452</v>
      </c>
      <c r="D51" s="819"/>
      <c r="E51" s="820"/>
    </row>
    <row r="52" spans="2:5" x14ac:dyDescent="0.25">
      <c r="B52" s="188" t="s">
        <v>12</v>
      </c>
      <c r="C52" s="821" t="s">
        <v>453</v>
      </c>
      <c r="D52" s="822"/>
      <c r="E52" s="823"/>
    </row>
    <row r="53" spans="2:5" ht="15.75" thickBot="1" x14ac:dyDescent="0.3">
      <c r="B53" s="189" t="s">
        <v>57</v>
      </c>
      <c r="C53" s="812" t="s">
        <v>454</v>
      </c>
      <c r="D53" s="813"/>
      <c r="E53" s="814"/>
    </row>
    <row r="54" spans="2:5" ht="15.75" thickTop="1" x14ac:dyDescent="0.25">
      <c r="B54" s="340"/>
      <c r="C54" s="339"/>
      <c r="D54" s="339"/>
      <c r="E54" s="339"/>
    </row>
    <row r="55" spans="2:5" x14ac:dyDescent="0.25">
      <c r="B55" s="340"/>
      <c r="C55" s="339"/>
      <c r="D55" s="339"/>
      <c r="E55" s="339"/>
    </row>
    <row r="56" spans="2:5" x14ac:dyDescent="0.25">
      <c r="B56" s="340"/>
      <c r="C56" s="339"/>
      <c r="D56" s="339"/>
      <c r="E56" s="339"/>
    </row>
    <row r="57" spans="2:5" x14ac:dyDescent="0.25">
      <c r="B57" s="340"/>
      <c r="C57" s="339"/>
      <c r="D57" s="339"/>
      <c r="E57" s="339"/>
    </row>
    <row r="58" spans="2:5" x14ac:dyDescent="0.25">
      <c r="B58" s="340"/>
      <c r="C58" s="339"/>
      <c r="D58" s="339"/>
      <c r="E58" s="339"/>
    </row>
    <row r="59" spans="2:5" x14ac:dyDescent="0.25">
      <c r="B59" s="340"/>
      <c r="C59" s="339"/>
      <c r="D59" s="339"/>
      <c r="E59" s="339"/>
    </row>
    <row r="60" spans="2:5" x14ac:dyDescent="0.25">
      <c r="B60" s="340"/>
      <c r="C60" s="339"/>
      <c r="D60" s="339"/>
      <c r="E60" s="339"/>
    </row>
  </sheetData>
  <sheetProtection algorithmName="SHA-512" hashValue="o7eYN7hiAi0LWnk7NUyBFk1j9VFcrCgg1imh0J7/KJ5pSbkHqUcyL2fogwkEqJPjv9oK7h+g0p+3FRMhhkAh6Q==" saltValue="Bps+0QdApj+cNXfR7GIIEg==" spinCount="100000" sheet="1" objects="1" scenarios="1" autoFilter="0"/>
  <autoFilter ref="A9:G32"/>
  <dataConsolidate/>
  <mergeCells count="17">
    <mergeCell ref="A22:A28"/>
    <mergeCell ref="A29:A32"/>
    <mergeCell ref="A10:A16"/>
    <mergeCell ref="A17:A21"/>
    <mergeCell ref="A8:A9"/>
    <mergeCell ref="B48:E48"/>
    <mergeCell ref="F8:F9"/>
    <mergeCell ref="G8:G9"/>
    <mergeCell ref="B6:E6"/>
    <mergeCell ref="B8:B9"/>
    <mergeCell ref="C8:E8"/>
    <mergeCell ref="B35:G35"/>
    <mergeCell ref="C53:E53"/>
    <mergeCell ref="C49:E49"/>
    <mergeCell ref="C50:E50"/>
    <mergeCell ref="C51:E51"/>
    <mergeCell ref="C52:E52"/>
  </mergeCells>
  <conditionalFormatting sqref="C10:E30 C32:E32 C31:D31">
    <cfRule type="expression" dxfId="3" priority="3">
      <formula>C10="Not Screened Out"</formula>
    </cfRule>
    <cfRule type="expression" dxfId="2" priority="4">
      <formula>C10="SCREENED OUT"</formula>
    </cfRule>
  </conditionalFormatting>
  <conditionalFormatting sqref="E31">
    <cfRule type="expression" dxfId="1" priority="1">
      <formula>E31="Not Screened Out"</formula>
    </cfRule>
    <cfRule type="expression" dxfId="0" priority="2">
      <formula>E31="SCREENED OUT"</formula>
    </cfRule>
  </conditionalFormatting>
  <hyperlinks>
    <hyperlink ref="C1" location="'User Worksheet'!A1" display="Go to Worksheet"/>
    <hyperlink ref="C2" location="Detailed_BMP_Matrix!A1" display="(Go to Detailed BMP Matrix)"/>
    <hyperlink ref="B40" location="'5B_Screening_Phase_3_Results'!A1" display="(Go to Previous Step)"/>
    <hyperlink ref="B44" location="Detailed_BMP_Matrix!A1" display="(Go to Detailed BMP Matrix)"/>
    <hyperlink ref="B43" location="BMP_Sizing_General!A1" display="Go to BMP Sizing - General Methodology"/>
    <hyperlink ref="B45" location="'User Worksheet'!A1" display="Go to User Worksheet"/>
    <hyperlink ref="B1" location="MAIN_MENU!A1" display="(RETURN TO MAIN MENU)"/>
    <hyperlink ref="B38" location="MAIN_MENU!A1" display="(RETURN TO MAIN MENU)"/>
    <hyperlink ref="B41" location="BMP_Sizing_ODOT!A1" display="Go to BMP Sizing - ODOT Methodology"/>
    <hyperlink ref="B2" location="'5B_Screening_Phase_3_Results'!A1" display="(Go to Previous Step)"/>
    <hyperlink ref="B3" location="'WQ_Calcs-ODOT'!A1" display="NEXT: WQ Calcs - ODOT"/>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D03B5"/>
    <outlinePr showOutlineSymbols="0"/>
  </sheetPr>
  <dimension ref="A1:K53"/>
  <sheetViews>
    <sheetView showGridLines="0" showRowColHeaders="0" showOutlineSymbols="0" zoomScaleNormal="100" workbookViewId="0">
      <selection activeCell="C15" sqref="C15"/>
    </sheetView>
  </sheetViews>
  <sheetFormatPr defaultColWidth="8.85546875" defaultRowHeight="15" x14ac:dyDescent="0.25"/>
  <cols>
    <col min="1" max="1" width="10.7109375" style="122" customWidth="1"/>
    <col min="2" max="2" width="57.7109375" style="122" customWidth="1"/>
    <col min="3" max="3" width="12.7109375" style="122" customWidth="1"/>
    <col min="4" max="4" width="10.7109375" style="122" customWidth="1"/>
    <col min="5" max="5" width="80.7109375" style="122" customWidth="1"/>
    <col min="6" max="7" width="8.85546875" style="122"/>
    <col min="8" max="8" width="8.85546875" style="138"/>
    <col min="9" max="16384" width="8.85546875" style="122"/>
  </cols>
  <sheetData>
    <row r="1" spans="1:11" s="208" customFormat="1" ht="12" customHeight="1" x14ac:dyDescent="0.25">
      <c r="B1" s="435" t="s">
        <v>425</v>
      </c>
      <c r="D1" s="210"/>
      <c r="E1" s="210"/>
      <c r="H1" s="138"/>
    </row>
    <row r="2" spans="1:11" s="208" customFormat="1" ht="12" customHeight="1" x14ac:dyDescent="0.25">
      <c r="B2" s="435" t="s">
        <v>391</v>
      </c>
      <c r="D2" s="833"/>
      <c r="E2" s="833"/>
      <c r="H2" s="138"/>
    </row>
    <row r="3" spans="1:11" s="208" customFormat="1" ht="12" customHeight="1" x14ac:dyDescent="0.25">
      <c r="B3" s="435" t="s">
        <v>623</v>
      </c>
      <c r="D3" s="833"/>
      <c r="E3" s="833"/>
      <c r="H3" s="138"/>
    </row>
    <row r="4" spans="1:11" ht="6" customHeight="1" x14ac:dyDescent="0.25">
      <c r="D4" s="833"/>
      <c r="E4" s="833"/>
    </row>
    <row r="5" spans="1:11" ht="21" x14ac:dyDescent="0.25">
      <c r="A5" s="212" t="s">
        <v>627</v>
      </c>
    </row>
    <row r="6" spans="1:11" ht="46.5" customHeight="1" x14ac:dyDescent="0.25">
      <c r="B6" s="834" t="s">
        <v>689</v>
      </c>
      <c r="C6" s="834"/>
      <c r="D6" s="834"/>
      <c r="E6" s="834"/>
      <c r="F6" s="479"/>
      <c r="G6" s="461"/>
      <c r="H6" s="481"/>
      <c r="I6" s="462"/>
      <c r="J6" s="462"/>
      <c r="K6" s="462"/>
    </row>
    <row r="7" spans="1:11" ht="19.7" customHeight="1" x14ac:dyDescent="0.25">
      <c r="G7" s="150"/>
      <c r="I7" s="150"/>
      <c r="J7" s="150"/>
      <c r="K7" s="150"/>
    </row>
    <row r="8" spans="1:11" ht="16.5" thickBot="1" x14ac:dyDescent="0.3">
      <c r="A8" s="121" t="s">
        <v>554</v>
      </c>
      <c r="G8" s="150"/>
      <c r="I8" s="150"/>
      <c r="J8" s="150"/>
      <c r="K8" s="150"/>
    </row>
    <row r="9" spans="1:11" ht="30.75" thickBot="1" x14ac:dyDescent="0.3">
      <c r="B9" s="302" t="s">
        <v>615</v>
      </c>
      <c r="C9" s="541" t="s">
        <v>266</v>
      </c>
      <c r="D9" s="303" t="s">
        <v>18</v>
      </c>
      <c r="E9" s="10" t="s">
        <v>611</v>
      </c>
      <c r="F9" s="469"/>
      <c r="G9" s="137"/>
      <c r="I9" s="137"/>
      <c r="J9" s="137"/>
      <c r="K9" s="137"/>
    </row>
    <row r="10" spans="1:11" ht="18.75" thickBot="1" x14ac:dyDescent="0.3">
      <c r="B10" s="302" t="s">
        <v>601</v>
      </c>
      <c r="C10" s="541" t="s">
        <v>266</v>
      </c>
      <c r="D10" s="303" t="s">
        <v>18</v>
      </c>
      <c r="E10" s="10" t="s">
        <v>635</v>
      </c>
      <c r="F10" s="469"/>
    </row>
    <row r="11" spans="1:11" ht="33.75" thickBot="1" x14ac:dyDescent="0.3">
      <c r="B11" s="319" t="s">
        <v>555</v>
      </c>
      <c r="C11" s="471" t="str">
        <f>IF(ISNUMBER(C10),C10,"")</f>
        <v/>
      </c>
      <c r="D11" s="303" t="s">
        <v>18</v>
      </c>
      <c r="E11" s="10" t="s">
        <v>636</v>
      </c>
    </row>
    <row r="12" spans="1:11" ht="60.75" thickBot="1" x14ac:dyDescent="0.3">
      <c r="B12" s="302" t="s">
        <v>600</v>
      </c>
      <c r="C12" s="541" t="s">
        <v>266</v>
      </c>
      <c r="D12" s="303" t="s">
        <v>18</v>
      </c>
      <c r="E12" s="10" t="s">
        <v>688</v>
      </c>
      <c r="F12" s="469"/>
    </row>
    <row r="13" spans="1:11" x14ac:dyDescent="0.25">
      <c r="B13" s="305" t="s">
        <v>607</v>
      </c>
      <c r="C13" s="472" t="str">
        <f>IF(AND(ISNUMBER(C11),ISNUMBER(C12)),C11+C12,"")</f>
        <v/>
      </c>
      <c r="D13" s="303" t="s">
        <v>18</v>
      </c>
      <c r="E13" s="10" t="s">
        <v>602</v>
      </c>
    </row>
    <row r="14" spans="1:11" ht="45" x14ac:dyDescent="0.25">
      <c r="B14" s="310" t="s">
        <v>608</v>
      </c>
      <c r="C14" s="477" t="str">
        <f>IF(AND(ISNUMBER(C9),ISNUMBER(C10),ISNUMBER(C12)),(0.2*C11+C12)/C13,"")</f>
        <v/>
      </c>
      <c r="D14" s="303"/>
      <c r="E14" s="10" t="s">
        <v>637</v>
      </c>
    </row>
    <row r="15" spans="1:11" ht="93" x14ac:dyDescent="0.25">
      <c r="B15" s="482" t="s">
        <v>616</v>
      </c>
      <c r="C15" s="483" t="str">
        <f>IF(AND(ISNUMBER(C9),ISNUMBER(C10),ISNUMBER(C12)),C14*C9,"")</f>
        <v/>
      </c>
      <c r="D15" s="303" t="s">
        <v>18</v>
      </c>
      <c r="E15" s="10" t="s">
        <v>638</v>
      </c>
      <c r="F15" s="304"/>
    </row>
    <row r="16" spans="1:11" x14ac:dyDescent="0.25">
      <c r="B16" s="320"/>
      <c r="C16" s="321"/>
      <c r="D16" s="312"/>
      <c r="E16" s="206"/>
      <c r="F16" s="469"/>
    </row>
    <row r="17" spans="1:11" ht="16.5" thickBot="1" x14ac:dyDescent="0.3">
      <c r="A17" s="121" t="s">
        <v>605</v>
      </c>
      <c r="B17" s="320"/>
      <c r="C17" s="321"/>
      <c r="D17" s="312"/>
      <c r="E17" s="206"/>
    </row>
    <row r="18" spans="1:11" ht="60.75" thickBot="1" x14ac:dyDescent="0.3">
      <c r="B18" s="302" t="s">
        <v>639</v>
      </c>
      <c r="C18" s="542" t="s">
        <v>266</v>
      </c>
      <c r="D18" s="303" t="s">
        <v>18</v>
      </c>
      <c r="E18" s="14" t="s">
        <v>640</v>
      </c>
      <c r="F18" s="469"/>
      <c r="G18" s="137"/>
      <c r="I18" s="137"/>
      <c r="J18" s="137"/>
      <c r="K18" s="137"/>
    </row>
    <row r="19" spans="1:11" ht="60.75" thickBot="1" x14ac:dyDescent="0.3">
      <c r="B19" s="302" t="s">
        <v>641</v>
      </c>
      <c r="C19" s="542" t="s">
        <v>266</v>
      </c>
      <c r="D19" s="303" t="s">
        <v>18</v>
      </c>
      <c r="E19" s="14" t="s">
        <v>642</v>
      </c>
    </row>
    <row r="20" spans="1:11" ht="30.75" thickBot="1" x14ac:dyDescent="0.3">
      <c r="B20" s="302" t="s">
        <v>643</v>
      </c>
      <c r="C20" s="542" t="s">
        <v>266</v>
      </c>
      <c r="D20" s="303" t="s">
        <v>18</v>
      </c>
      <c r="E20" s="10" t="s">
        <v>644</v>
      </c>
    </row>
    <row r="21" spans="1:11" ht="33.75" thickBot="1" x14ac:dyDescent="0.3">
      <c r="B21" s="302" t="s">
        <v>645</v>
      </c>
      <c r="C21" s="542" t="s">
        <v>266</v>
      </c>
      <c r="D21" s="303" t="s">
        <v>18</v>
      </c>
      <c r="E21" s="10" t="s">
        <v>646</v>
      </c>
    </row>
    <row r="22" spans="1:11" ht="45" x14ac:dyDescent="0.25">
      <c r="B22" s="484" t="s">
        <v>647</v>
      </c>
      <c r="C22" s="476" t="str">
        <f>IF(AND(ISNUMBER(C19),ISNUMBER(C20)),C19+C20,"")</f>
        <v/>
      </c>
      <c r="D22" s="308"/>
      <c r="E22" s="10" t="s">
        <v>648</v>
      </c>
    </row>
    <row r="23" spans="1:11" ht="47.1" customHeight="1" thickBot="1" x14ac:dyDescent="0.3">
      <c r="B23" s="485" t="s">
        <v>649</v>
      </c>
      <c r="C23" s="476" t="str">
        <f>IF(AND(ISNUMBER(C18),ISNUMBER(C19),ISNUMBER(C20)),C18-C19-C20,"")</f>
        <v/>
      </c>
      <c r="D23" s="303" t="s">
        <v>18</v>
      </c>
      <c r="E23" s="10" t="s">
        <v>650</v>
      </c>
    </row>
    <row r="24" spans="1:11" ht="36.75" thickBot="1" x14ac:dyDescent="0.3">
      <c r="A24" s="138"/>
      <c r="B24" s="486" t="s">
        <v>651</v>
      </c>
      <c r="C24" s="542" t="s">
        <v>266</v>
      </c>
      <c r="D24" s="303" t="s">
        <v>18</v>
      </c>
      <c r="E24" s="10" t="s">
        <v>652</v>
      </c>
    </row>
    <row r="25" spans="1:11" ht="60" x14ac:dyDescent="0.25">
      <c r="B25" s="485" t="s">
        <v>653</v>
      </c>
      <c r="C25" s="476" t="str">
        <f>IF(AND(ISNUMBER(C19),ISNUMBER(C21),ISNUMBER(C24)),C19+C21+C24,"")</f>
        <v/>
      </c>
      <c r="D25" s="312" t="s">
        <v>18</v>
      </c>
      <c r="E25" s="10" t="s">
        <v>654</v>
      </c>
      <c r="F25" s="469"/>
    </row>
    <row r="26" spans="1:11" ht="54" x14ac:dyDescent="0.25">
      <c r="B26" s="306" t="s">
        <v>606</v>
      </c>
      <c r="C26" s="307" t="str">
        <f>IF(AND(ISNUMBER(C25),ISNUMBER(C18)),C25/C18,"")</f>
        <v/>
      </c>
      <c r="D26" s="308"/>
      <c r="E26" s="10" t="s">
        <v>655</v>
      </c>
    </row>
    <row r="27" spans="1:11" ht="30.95" customHeight="1" x14ac:dyDescent="0.25">
      <c r="B27" s="482" t="s">
        <v>625</v>
      </c>
      <c r="C27" s="487" t="str">
        <f>IF( AND(ISNUMBER(C15),ISNUMBER(C22)),
                IF(C22&gt;=C15,
                         "Yes",
                         "No"),
                 "")</f>
        <v/>
      </c>
      <c r="D27" s="835" t="str">
        <f>IF(C27="Yes",
                        "BMP tributary area meets/exceeds required treatment area.",
                        IF(C27="No",
                                              "Upsize BMP tributary area or add BMPs to treat remaining required treatment area.",
                                              ""))</f>
        <v/>
      </c>
      <c r="E27" s="835"/>
      <c r="F27" s="469"/>
      <c r="G27" s="137"/>
      <c r="I27" s="137"/>
      <c r="J27" s="137"/>
      <c r="K27" s="137"/>
    </row>
    <row r="28" spans="1:11" x14ac:dyDescent="0.25">
      <c r="B28" s="316"/>
      <c r="E28" s="163"/>
    </row>
    <row r="29" spans="1:11" ht="33" x14ac:dyDescent="0.25">
      <c r="A29" s="121" t="s">
        <v>604</v>
      </c>
      <c r="B29" s="316"/>
      <c r="E29" s="10" t="s">
        <v>656</v>
      </c>
    </row>
    <row r="30" spans="1:11" x14ac:dyDescent="0.25">
      <c r="B30" s="311" t="s">
        <v>618</v>
      </c>
      <c r="C30" s="478">
        <f>0.75</f>
        <v>0.75</v>
      </c>
      <c r="D30" s="312" t="s">
        <v>23</v>
      </c>
      <c r="E30" s="10" t="s">
        <v>551</v>
      </c>
    </row>
    <row r="31" spans="1:11" ht="17.25" x14ac:dyDescent="0.25">
      <c r="B31" s="309" t="s">
        <v>617</v>
      </c>
      <c r="C31" s="322" t="str">
        <f>IF(C26="",
                     "",
                     IF(C26=1,
                                       0.9,
                                      (0.858*C26^3-0.78*C26^2+0.774*C26+0.04)))</f>
        <v/>
      </c>
      <c r="D31" s="308"/>
      <c r="E31" s="10" t="s">
        <v>610</v>
      </c>
      <c r="F31" s="469"/>
    </row>
    <row r="32" spans="1:11" ht="29.85" customHeight="1" x14ac:dyDescent="0.25">
      <c r="B32" s="482" t="s">
        <v>692</v>
      </c>
      <c r="C32" s="488" t="str">
        <f>IF(AND(ISNUMBER(C30),ISNUMBER(C31),ISNUMBER(C18)),C31*C30*C18/12,"")</f>
        <v/>
      </c>
      <c r="D32" s="122" t="s">
        <v>26</v>
      </c>
      <c r="E32" s="10" t="s">
        <v>657</v>
      </c>
      <c r="F32" s="469"/>
    </row>
    <row r="33" spans="1:6" ht="29.85" customHeight="1" x14ac:dyDescent="0.25">
      <c r="B33" s="482" t="s">
        <v>692</v>
      </c>
      <c r="C33" s="489" t="str">
        <f>IF(ISNUMBER(C32),C32*43560,"")</f>
        <v/>
      </c>
      <c r="D33" s="122" t="s">
        <v>626</v>
      </c>
      <c r="E33" s="10" t="s">
        <v>658</v>
      </c>
      <c r="F33" s="469"/>
    </row>
    <row r="34" spans="1:6" x14ac:dyDescent="0.25">
      <c r="B34" s="320"/>
      <c r="C34" s="321"/>
      <c r="D34" s="312"/>
      <c r="E34" s="206"/>
    </row>
    <row r="35" spans="1:6" ht="27.95" customHeight="1" thickBot="1" x14ac:dyDescent="0.3">
      <c r="A35" s="121" t="s">
        <v>603</v>
      </c>
      <c r="C35" s="313"/>
      <c r="E35" s="10" t="s">
        <v>659</v>
      </c>
    </row>
    <row r="36" spans="1:6" ht="87.6" customHeight="1" thickBot="1" x14ac:dyDescent="0.3">
      <c r="B36" s="302" t="s">
        <v>609</v>
      </c>
      <c r="C36" s="542" t="s">
        <v>266</v>
      </c>
      <c r="D36" s="308"/>
      <c r="E36" s="14" t="s">
        <v>660</v>
      </c>
      <c r="F36" s="304"/>
    </row>
    <row r="37" spans="1:6" x14ac:dyDescent="0.25">
      <c r="B37" s="311" t="s">
        <v>661</v>
      </c>
      <c r="C37" s="307">
        <v>0.65</v>
      </c>
      <c r="D37" s="312" t="s">
        <v>24</v>
      </c>
      <c r="E37" s="10" t="s">
        <v>662</v>
      </c>
      <c r="F37" s="469"/>
    </row>
    <row r="38" spans="1:6" ht="29.85" customHeight="1" x14ac:dyDescent="0.25">
      <c r="B38" s="482" t="s">
        <v>663</v>
      </c>
      <c r="C38" s="488" t="str">
        <f>IF(AND(ISNUMBER(C36),ISNUMBER(C37),ISNUMBER(C18)),C36*C37*C18,"")</f>
        <v/>
      </c>
      <c r="D38" s="208" t="s">
        <v>25</v>
      </c>
      <c r="E38" s="10" t="s">
        <v>664</v>
      </c>
      <c r="F38" s="469"/>
    </row>
    <row r="40" spans="1:6" x14ac:dyDescent="0.25">
      <c r="C40" s="124"/>
    </row>
    <row r="41" spans="1:6" x14ac:dyDescent="0.25">
      <c r="B41" s="435" t="s">
        <v>425</v>
      </c>
      <c r="C41" s="211"/>
    </row>
    <row r="42" spans="1:6" x14ac:dyDescent="0.25">
      <c r="B42" s="443"/>
      <c r="C42" s="211"/>
    </row>
    <row r="43" spans="1:6" x14ac:dyDescent="0.25">
      <c r="B43" s="435" t="s">
        <v>391</v>
      </c>
      <c r="C43" s="323"/>
    </row>
    <row r="44" spans="1:6" x14ac:dyDescent="0.25">
      <c r="B44" s="435" t="s">
        <v>429</v>
      </c>
      <c r="C44" s="211"/>
    </row>
    <row r="45" spans="1:6" x14ac:dyDescent="0.25">
      <c r="C45" s="124"/>
    </row>
    <row r="46" spans="1:6" ht="15.75" thickBot="1" x14ac:dyDescent="0.3"/>
    <row r="47" spans="1:6" ht="20.25" thickTop="1" thickBot="1" x14ac:dyDescent="0.3">
      <c r="B47" s="603" t="s">
        <v>451</v>
      </c>
      <c r="C47" s="604"/>
      <c r="D47" s="604"/>
      <c r="E47" s="605"/>
    </row>
    <row r="48" spans="1:6" ht="15.75" thickBot="1" x14ac:dyDescent="0.3">
      <c r="B48" s="317" t="s">
        <v>266</v>
      </c>
      <c r="C48" s="682" t="s">
        <v>455</v>
      </c>
      <c r="D48" s="682"/>
      <c r="E48" s="683"/>
    </row>
    <row r="49" spans="2:5" x14ac:dyDescent="0.25">
      <c r="B49" s="187" t="s">
        <v>55</v>
      </c>
      <c r="C49" s="557" t="s">
        <v>452</v>
      </c>
      <c r="D49" s="557"/>
      <c r="E49" s="684"/>
    </row>
    <row r="50" spans="2:5" ht="15.75" x14ac:dyDescent="0.25">
      <c r="B50" s="318" t="s">
        <v>54</v>
      </c>
      <c r="C50" s="557" t="s">
        <v>460</v>
      </c>
      <c r="D50" s="557"/>
      <c r="E50" s="684"/>
    </row>
    <row r="51" spans="2:5" x14ac:dyDescent="0.25">
      <c r="B51" s="193" t="s">
        <v>12</v>
      </c>
      <c r="C51" s="685" t="s">
        <v>453</v>
      </c>
      <c r="D51" s="685"/>
      <c r="E51" s="686"/>
    </row>
    <row r="52" spans="2:5" ht="15.75" thickBot="1" x14ac:dyDescent="0.3">
      <c r="B52" s="189" t="s">
        <v>57</v>
      </c>
      <c r="C52" s="687" t="s">
        <v>454</v>
      </c>
      <c r="D52" s="687"/>
      <c r="E52" s="688"/>
    </row>
    <row r="53" spans="2:5" ht="15.75" thickTop="1" x14ac:dyDescent="0.25"/>
  </sheetData>
  <sheetProtection algorithmName="SHA-512" hashValue="mbB7xK83BGFtIz8dGhOvPxNfyK6ObW/wdNjKaYXosSLydJHKIj4j5ZxPyEVCOYxGXH8pcOMlqSDheg6upfPeBQ==" saltValue="JvqddwZr+UkxKAR5dk5WDQ==" spinCount="100000" sheet="1" objects="1" scenarios="1"/>
  <mergeCells count="9">
    <mergeCell ref="C50:E50"/>
    <mergeCell ref="C51:E51"/>
    <mergeCell ref="C52:E52"/>
    <mergeCell ref="D2:E4"/>
    <mergeCell ref="B6:E6"/>
    <mergeCell ref="D27:E27"/>
    <mergeCell ref="B47:E47"/>
    <mergeCell ref="C48:E48"/>
    <mergeCell ref="C49:E49"/>
  </mergeCells>
  <hyperlinks>
    <hyperlink ref="B44" location="BMP_Sizing_General!A1" display="Go to BMP Sizing - General"/>
    <hyperlink ref="B44:C44" location="BMP_Sizing_General!A1" display="Go to BMP Sizing - General"/>
    <hyperlink ref="B43" location="'6_Final_BMP_List'!A1" display="Go to Final Screening Results (Step 6)"/>
    <hyperlink ref="B1" location="MAIN_MENU!A1" display="(RETURN TO MAIN MENU)"/>
    <hyperlink ref="B41" location="MAIN_MENU!A1" display="(RETURN TO MAIN MENU)"/>
    <hyperlink ref="B3" location="'WQ_Calcs-General'!A1" display="NEXT: WQ Calcs - General"/>
    <hyperlink ref="B2" location="'6_Final_BMP_List'!A1" display="Go to Final Screening Results (Step 6)"/>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D03B5"/>
    <outlinePr showOutlineSymbols="0"/>
  </sheetPr>
  <dimension ref="A1:K45"/>
  <sheetViews>
    <sheetView showGridLines="0" showRowColHeaders="0" showOutlineSymbols="0" topLeftCell="A43" zoomScaleNormal="100" workbookViewId="0">
      <selection activeCell="C19" sqref="C19"/>
    </sheetView>
  </sheetViews>
  <sheetFormatPr defaultColWidth="8.85546875" defaultRowHeight="15" x14ac:dyDescent="0.25"/>
  <cols>
    <col min="1" max="1" width="10.7109375" style="122" customWidth="1"/>
    <col min="2" max="2" width="55.7109375" style="122" customWidth="1"/>
    <col min="3" max="3" width="12.7109375" style="122" customWidth="1"/>
    <col min="4" max="4" width="10.7109375" style="122" customWidth="1"/>
    <col min="5" max="5" width="80.7109375" style="122" customWidth="1"/>
    <col min="6" max="6" width="24.5703125" style="122" customWidth="1"/>
    <col min="7" max="16384" width="8.85546875" style="122"/>
  </cols>
  <sheetData>
    <row r="1" spans="1:11" s="208" customFormat="1" ht="12" customHeight="1" x14ac:dyDescent="0.25">
      <c r="B1" s="435" t="s">
        <v>425</v>
      </c>
      <c r="D1" s="210"/>
      <c r="E1" s="210"/>
    </row>
    <row r="2" spans="1:11" s="208" customFormat="1" ht="12" customHeight="1" x14ac:dyDescent="0.25">
      <c r="B2" s="435" t="s">
        <v>621</v>
      </c>
      <c r="D2" s="833"/>
      <c r="E2" s="833"/>
    </row>
    <row r="3" spans="1:11" s="208" customFormat="1" ht="12" customHeight="1" x14ac:dyDescent="0.25">
      <c r="B3" s="435" t="s">
        <v>620</v>
      </c>
      <c r="D3" s="833"/>
      <c r="E3" s="833"/>
    </row>
    <row r="4" spans="1:11" ht="6" customHeight="1" x14ac:dyDescent="0.25">
      <c r="D4" s="833"/>
      <c r="E4" s="833"/>
    </row>
    <row r="5" spans="1:11" ht="21" x14ac:dyDescent="0.25">
      <c r="A5" s="212" t="s">
        <v>707</v>
      </c>
      <c r="F5" s="469"/>
    </row>
    <row r="6" spans="1:11" ht="46.5" customHeight="1" x14ac:dyDescent="0.25">
      <c r="B6" s="834" t="s">
        <v>690</v>
      </c>
      <c r="C6" s="834"/>
      <c r="D6" s="834"/>
      <c r="E6" s="834"/>
      <c r="F6" s="470"/>
      <c r="G6" s="461"/>
      <c r="H6" s="462"/>
      <c r="I6" s="462"/>
      <c r="J6" s="462"/>
      <c r="K6" s="462"/>
    </row>
    <row r="7" spans="1:11" ht="19.7" customHeight="1" x14ac:dyDescent="0.25">
      <c r="G7" s="150"/>
      <c r="H7" s="150"/>
      <c r="I7" s="150"/>
      <c r="J7" s="150"/>
      <c r="K7" s="150"/>
    </row>
    <row r="8" spans="1:11" ht="16.5" thickBot="1" x14ac:dyDescent="0.3">
      <c r="A8" s="121" t="s">
        <v>665</v>
      </c>
      <c r="G8" s="150"/>
      <c r="H8" s="150"/>
      <c r="I8" s="150"/>
      <c r="J8" s="150"/>
      <c r="K8" s="150"/>
    </row>
    <row r="9" spans="1:11" ht="18.75" thickBot="1" x14ac:dyDescent="0.3">
      <c r="B9" s="302" t="s">
        <v>666</v>
      </c>
      <c r="C9" s="541" t="s">
        <v>266</v>
      </c>
      <c r="D9" s="303" t="s">
        <v>18</v>
      </c>
      <c r="E9" s="10" t="s">
        <v>667</v>
      </c>
      <c r="F9" s="470"/>
      <c r="G9" s="137"/>
      <c r="H9" s="137"/>
      <c r="I9" s="137"/>
      <c r="J9" s="137"/>
      <c r="K9" s="137"/>
    </row>
    <row r="10" spans="1:11" ht="51.75" thickBot="1" x14ac:dyDescent="0.3">
      <c r="B10" s="302" t="s">
        <v>612</v>
      </c>
      <c r="C10" s="541" t="s">
        <v>266</v>
      </c>
      <c r="D10" s="303" t="s">
        <v>18</v>
      </c>
      <c r="E10" s="10" t="s">
        <v>668</v>
      </c>
      <c r="F10" s="304"/>
    </row>
    <row r="11" spans="1:11" ht="51" x14ac:dyDescent="0.25">
      <c r="B11" s="305" t="s">
        <v>613</v>
      </c>
      <c r="C11" s="473" t="str">
        <f>IF(AND(ISNUMBER(C9),ISNUMBER(C10)),C9-C10,"")</f>
        <v/>
      </c>
      <c r="D11" s="303" t="s">
        <v>18</v>
      </c>
      <c r="E11" s="10" t="s">
        <v>669</v>
      </c>
      <c r="F11" s="304"/>
    </row>
    <row r="12" spans="1:11" ht="87" x14ac:dyDescent="0.25">
      <c r="B12" s="310" t="s">
        <v>552</v>
      </c>
      <c r="C12" s="477" t="str">
        <f>IF(AND(ISNUMBER(C9),ISNUMBER(C10),ISNUMBER(C11)),(0.2*C11+C10)/C9,"")</f>
        <v/>
      </c>
      <c r="D12" s="308"/>
      <c r="E12" s="10" t="s">
        <v>670</v>
      </c>
    </row>
    <row r="13" spans="1:11" ht="63" x14ac:dyDescent="0.25">
      <c r="B13" s="482" t="s">
        <v>671</v>
      </c>
      <c r="C13" s="483" t="str">
        <f>IF(AND(ISNUMBER(C12),ISNUMBER(C9)),C12*C9,"")</f>
        <v/>
      </c>
      <c r="D13" s="303" t="s">
        <v>18</v>
      </c>
      <c r="E13" s="10" t="s">
        <v>672</v>
      </c>
      <c r="F13" s="304"/>
    </row>
    <row r="14" spans="1:11" x14ac:dyDescent="0.25">
      <c r="B14" s="320"/>
      <c r="C14" s="321"/>
      <c r="D14" s="312"/>
      <c r="E14" s="206"/>
    </row>
    <row r="15" spans="1:11" ht="16.5" thickBot="1" x14ac:dyDescent="0.3">
      <c r="A15" s="121" t="s">
        <v>605</v>
      </c>
      <c r="B15" s="320"/>
      <c r="C15" s="321"/>
      <c r="D15" s="312"/>
      <c r="E15" s="206"/>
    </row>
    <row r="16" spans="1:11" ht="45.75" thickBot="1" x14ac:dyDescent="0.3">
      <c r="B16" s="302" t="s">
        <v>639</v>
      </c>
      <c r="C16" s="541" t="s">
        <v>266</v>
      </c>
      <c r="D16" s="303" t="s">
        <v>18</v>
      </c>
      <c r="E16" s="10" t="s">
        <v>673</v>
      </c>
      <c r="G16" s="836"/>
      <c r="H16" s="836"/>
      <c r="I16" s="836"/>
      <c r="J16" s="836"/>
      <c r="K16" s="836"/>
    </row>
    <row r="17" spans="1:11" ht="30.75" thickBot="1" x14ac:dyDescent="0.3">
      <c r="B17" s="302" t="s">
        <v>674</v>
      </c>
      <c r="C17" s="541" t="s">
        <v>266</v>
      </c>
      <c r="D17" s="303" t="s">
        <v>18</v>
      </c>
      <c r="E17" s="10" t="s">
        <v>553</v>
      </c>
    </row>
    <row r="18" spans="1:11" ht="54" x14ac:dyDescent="0.25">
      <c r="B18" s="306" t="s">
        <v>614</v>
      </c>
      <c r="C18" s="307" t="str">
        <f>IF(AND(ISNUMBER(C17),ISNUMBER(C16)),C17/C16,"")</f>
        <v/>
      </c>
      <c r="D18" s="308"/>
      <c r="E18" s="10" t="s">
        <v>675</v>
      </c>
    </row>
    <row r="19" spans="1:11" ht="31.5" x14ac:dyDescent="0.25">
      <c r="B19" s="482" t="s">
        <v>625</v>
      </c>
      <c r="C19" s="490" t="str">
        <f>IF( AND(ISNUMBER(C9),ISNUMBER(C16)),
                IF(C16&gt;=C9,
                         "Yes",
                         "No"),
                 "")</f>
        <v/>
      </c>
      <c r="D19" s="835" t="str">
        <f>IF(C19="Yes",
                        "BMP tributary area meets/exceeds required treatment area",
                        IF(C19="No",
                                              "Upsize BMP tributary area or add BMPs to treat remaining required treatment area.",
                                              ""))</f>
        <v/>
      </c>
      <c r="E19" s="835"/>
      <c r="F19" s="469"/>
      <c r="G19" s="137"/>
      <c r="H19" s="137"/>
      <c r="I19" s="137"/>
      <c r="J19" s="137"/>
      <c r="K19" s="137"/>
    </row>
    <row r="20" spans="1:11" x14ac:dyDescent="0.25">
      <c r="B20" s="316"/>
      <c r="E20" s="163"/>
    </row>
    <row r="21" spans="1:11" ht="33" x14ac:dyDescent="0.25">
      <c r="A21" s="121" t="s">
        <v>631</v>
      </c>
      <c r="B21" s="316"/>
      <c r="E21" s="10" t="s">
        <v>676</v>
      </c>
    </row>
    <row r="22" spans="1:11" x14ac:dyDescent="0.25">
      <c r="B22" s="311" t="s">
        <v>27</v>
      </c>
      <c r="C22" s="478">
        <f>0.75</f>
        <v>0.75</v>
      </c>
      <c r="D22" s="312" t="s">
        <v>23</v>
      </c>
      <c r="E22" s="10" t="s">
        <v>619</v>
      </c>
    </row>
    <row r="23" spans="1:11" ht="47.25" x14ac:dyDescent="0.25">
      <c r="B23" s="309" t="s">
        <v>677</v>
      </c>
      <c r="C23" s="322" t="str">
        <f>IF(C18="","",0.858*C18^3-0.78*C18^2+0.774*C18+0.04)</f>
        <v/>
      </c>
      <c r="D23" s="308"/>
      <c r="E23" s="10" t="s">
        <v>678</v>
      </c>
    </row>
    <row r="24" spans="1:11" ht="29.85" customHeight="1" x14ac:dyDescent="0.25">
      <c r="B24" s="314" t="s">
        <v>691</v>
      </c>
      <c r="C24" s="315" t="str">
        <f>IF(AND(ISNUMBER(C16),ISNUMBER(C22),ISNUMBER(C23),ISNUMBER(C10)),C23*C22*C16/12,"")</f>
        <v/>
      </c>
      <c r="D24" s="122" t="s">
        <v>26</v>
      </c>
      <c r="E24" s="10" t="s">
        <v>679</v>
      </c>
    </row>
    <row r="25" spans="1:11" ht="29.85" customHeight="1" x14ac:dyDescent="0.25">
      <c r="B25" s="314" t="s">
        <v>691</v>
      </c>
      <c r="C25" s="489" t="str">
        <f>IF(ISNUMBER(C24),C24*43560,"")</f>
        <v/>
      </c>
      <c r="D25" s="122" t="s">
        <v>626</v>
      </c>
      <c r="E25" s="10" t="s">
        <v>658</v>
      </c>
      <c r="F25" s="469"/>
      <c r="H25" s="138"/>
    </row>
    <row r="26" spans="1:11" x14ac:dyDescent="0.25">
      <c r="B26" s="320"/>
      <c r="C26" s="321"/>
      <c r="D26" s="312"/>
      <c r="E26" s="206"/>
      <c r="F26" s="474"/>
    </row>
    <row r="27" spans="1:11" ht="116.1" customHeight="1" thickBot="1" x14ac:dyDescent="0.3">
      <c r="A27" s="121" t="s">
        <v>632</v>
      </c>
      <c r="C27" s="313"/>
      <c r="E27" s="10" t="s">
        <v>680</v>
      </c>
      <c r="F27" s="491" t="s">
        <v>681</v>
      </c>
    </row>
    <row r="28" spans="1:11" ht="86.85" customHeight="1" thickBot="1" x14ac:dyDescent="0.3">
      <c r="B28" s="302" t="s">
        <v>609</v>
      </c>
      <c r="C28" s="541" t="s">
        <v>266</v>
      </c>
      <c r="D28" s="308"/>
      <c r="E28" s="10" t="s">
        <v>682</v>
      </c>
      <c r="F28" s="474"/>
    </row>
    <row r="29" spans="1:11" ht="45.75" thickBot="1" x14ac:dyDescent="0.3">
      <c r="B29" s="302" t="s">
        <v>375</v>
      </c>
      <c r="C29" s="541" t="s">
        <v>266</v>
      </c>
      <c r="D29" s="312" t="s">
        <v>24</v>
      </c>
      <c r="E29" s="10" t="s">
        <v>633</v>
      </c>
      <c r="F29" s="480"/>
    </row>
    <row r="30" spans="1:11" ht="29.85" customHeight="1" x14ac:dyDescent="0.25">
      <c r="B30" s="314" t="s">
        <v>683</v>
      </c>
      <c r="C30" s="315" t="str">
        <f>IF(AND(ISNUMBER(C28),ISNUMBER(C29),ISNUMBER(C16)),C28*C29*C16,"")</f>
        <v/>
      </c>
      <c r="D30" s="208" t="s">
        <v>25</v>
      </c>
      <c r="E30" s="10" t="s">
        <v>634</v>
      </c>
    </row>
    <row r="31" spans="1:11" x14ac:dyDescent="0.25">
      <c r="E31" s="544"/>
    </row>
    <row r="32" spans="1:11" x14ac:dyDescent="0.25">
      <c r="C32" s="124"/>
    </row>
    <row r="33" spans="2:5" x14ac:dyDescent="0.2">
      <c r="B33" s="435" t="s">
        <v>425</v>
      </c>
      <c r="C33" s="211"/>
      <c r="E33" s="492"/>
    </row>
    <row r="34" spans="2:5" x14ac:dyDescent="0.25">
      <c r="B34" s="443"/>
      <c r="C34" s="211"/>
    </row>
    <row r="35" spans="2:5" x14ac:dyDescent="0.25">
      <c r="B35" s="435" t="s">
        <v>391</v>
      </c>
      <c r="C35" s="323"/>
    </row>
    <row r="36" spans="2:5" x14ac:dyDescent="0.25">
      <c r="B36" s="435" t="s">
        <v>429</v>
      </c>
      <c r="C36" s="211"/>
    </row>
    <row r="37" spans="2:5" x14ac:dyDescent="0.25">
      <c r="C37" s="124"/>
    </row>
    <row r="38" spans="2:5" ht="15.75" thickBot="1" x14ac:dyDescent="0.3"/>
    <row r="39" spans="2:5" ht="20.25" thickTop="1" thickBot="1" x14ac:dyDescent="0.3">
      <c r="B39" s="603" t="s">
        <v>451</v>
      </c>
      <c r="C39" s="604"/>
      <c r="D39" s="604"/>
      <c r="E39" s="605"/>
    </row>
    <row r="40" spans="2:5" ht="15.75" thickBot="1" x14ac:dyDescent="0.3">
      <c r="B40" s="317" t="s">
        <v>266</v>
      </c>
      <c r="C40" s="682" t="s">
        <v>455</v>
      </c>
      <c r="D40" s="682"/>
      <c r="E40" s="683"/>
    </row>
    <row r="41" spans="2:5" x14ac:dyDescent="0.25">
      <c r="B41" s="187" t="s">
        <v>55</v>
      </c>
      <c r="C41" s="557" t="s">
        <v>452</v>
      </c>
      <c r="D41" s="557"/>
      <c r="E41" s="684"/>
    </row>
    <row r="42" spans="2:5" ht="15.75" x14ac:dyDescent="0.25">
      <c r="B42" s="318" t="s">
        <v>54</v>
      </c>
      <c r="C42" s="557" t="s">
        <v>460</v>
      </c>
      <c r="D42" s="557"/>
      <c r="E42" s="684"/>
    </row>
    <row r="43" spans="2:5" x14ac:dyDescent="0.25">
      <c r="B43" s="193" t="s">
        <v>12</v>
      </c>
      <c r="C43" s="685" t="s">
        <v>453</v>
      </c>
      <c r="D43" s="685"/>
      <c r="E43" s="686"/>
    </row>
    <row r="44" spans="2:5" ht="15.75" thickBot="1" x14ac:dyDescent="0.3">
      <c r="B44" s="189" t="s">
        <v>57</v>
      </c>
      <c r="C44" s="687" t="s">
        <v>454</v>
      </c>
      <c r="D44" s="687"/>
      <c r="E44" s="688"/>
    </row>
    <row r="45" spans="2:5" ht="15.75" thickTop="1" x14ac:dyDescent="0.25"/>
  </sheetData>
  <sheetProtection algorithmName="SHA-512" hashValue="6eb64kPHQjrvt209wpPvY0p9WlBKT4aB6e/nUAUhFV2ZO8mlK9AeQbWxVHIW6lh9f+xgDAcpeV61fUTs8F7Uaw==" saltValue="WQLuGDcJKqw+hbymMvCBZQ==" spinCount="100000" sheet="1" objects="1" scenarios="1"/>
  <mergeCells count="10">
    <mergeCell ref="G16:K16"/>
    <mergeCell ref="D19:E19"/>
    <mergeCell ref="B39:E39"/>
    <mergeCell ref="C40:E40"/>
    <mergeCell ref="C41:E41"/>
    <mergeCell ref="C42:E42"/>
    <mergeCell ref="C43:E43"/>
    <mergeCell ref="C44:E44"/>
    <mergeCell ref="D2:E4"/>
    <mergeCell ref="B6:E6"/>
  </mergeCells>
  <hyperlinks>
    <hyperlink ref="B36" location="BMP_Sizing_General!A1" display="Go to BMP Sizing - General"/>
    <hyperlink ref="B36:C36" location="BMP_Sizing_General!A1" display="Go to BMP Sizing - General"/>
    <hyperlink ref="B35" location="'6_Final_BMP_List'!A1" display="Go to Final Screening Results (Step 6)"/>
    <hyperlink ref="B1" location="MAIN_MENU!A1" display="(RETURN TO MAIN MENU)"/>
    <hyperlink ref="B33" location="MAIN_MENU!A1" display="(RETURN TO MAIN MENU)"/>
    <hyperlink ref="B3" location="Acronyms!A1" display="NEXT: Acronyms"/>
    <hyperlink ref="B2" location="'WQ_Calcs-ODOT'!A1" display="PREVIOUS: WQ Calcs - ODOT"/>
    <hyperlink ref="F27" r:id="rId1" display="Ohio EPA Post-Construction Storm Water Questions and Answers (Link)"/>
  </hyperlinks>
  <pageMargins left="0.7" right="0.7" top="0.75" bottom="0.75" header="0.3" footer="0.3"/>
  <pageSetup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499984740745262"/>
    <outlinePr showOutlineSymbols="0"/>
  </sheetPr>
  <dimension ref="A1:I43"/>
  <sheetViews>
    <sheetView showGridLines="0" showRowColHeaders="0" showOutlineSymbols="0" zoomScaleNormal="100" workbookViewId="0">
      <pane xSplit="1" ySplit="6" topLeftCell="B13" activePane="bottomRight" state="frozen"/>
      <selection activeCell="B32" sqref="B32:O37"/>
      <selection pane="topRight" activeCell="B32" sqref="B32:O37"/>
      <selection pane="bottomLeft" activeCell="B32" sqref="B32:O37"/>
      <selection pane="bottomRight"/>
    </sheetView>
  </sheetViews>
  <sheetFormatPr defaultColWidth="8.85546875" defaultRowHeight="15" x14ac:dyDescent="0.25"/>
  <cols>
    <col min="1" max="1" width="10.7109375" style="122" customWidth="1"/>
    <col min="2" max="2" width="32.7109375" style="301" customWidth="1"/>
    <col min="3" max="3" width="110.7109375" style="301" customWidth="1"/>
    <col min="4" max="13" width="30.7109375" style="122" customWidth="1"/>
    <col min="14" max="16384" width="8.85546875" style="122"/>
  </cols>
  <sheetData>
    <row r="1" spans="1:9" ht="12" customHeight="1" x14ac:dyDescent="0.25">
      <c r="B1" s="436" t="s">
        <v>425</v>
      </c>
      <c r="C1" s="122"/>
    </row>
    <row r="2" spans="1:9" ht="12" customHeight="1" x14ac:dyDescent="0.25">
      <c r="B2" s="437" t="s">
        <v>624</v>
      </c>
      <c r="C2" s="304"/>
    </row>
    <row r="3" spans="1:9" ht="12" customHeight="1" x14ac:dyDescent="0.25">
      <c r="B3" s="437" t="s">
        <v>431</v>
      </c>
      <c r="C3" s="122"/>
    </row>
    <row r="4" spans="1:9" ht="6" customHeight="1" x14ac:dyDescent="0.25">
      <c r="B4" s="122"/>
      <c r="C4" s="122"/>
    </row>
    <row r="5" spans="1:9" ht="21" x14ac:dyDescent="0.25">
      <c r="A5" s="212" t="s">
        <v>140</v>
      </c>
      <c r="B5" s="122"/>
      <c r="C5" s="122"/>
    </row>
    <row r="6" spans="1:9" s="124" customFormat="1" ht="15" customHeight="1" x14ac:dyDescent="0.25">
      <c r="A6" s="119"/>
      <c r="B6" s="837" t="s">
        <v>466</v>
      </c>
      <c r="C6" s="838"/>
      <c r="D6" s="151"/>
      <c r="E6" s="149"/>
      <c r="F6" s="149"/>
      <c r="G6" s="152"/>
      <c r="H6" s="152"/>
      <c r="I6" s="152"/>
    </row>
    <row r="7" spans="1:9" x14ac:dyDescent="0.25">
      <c r="B7" s="122"/>
      <c r="C7" s="122"/>
    </row>
    <row r="8" spans="1:9" x14ac:dyDescent="0.25">
      <c r="B8" s="294" t="s">
        <v>139</v>
      </c>
      <c r="C8" s="294" t="s">
        <v>138</v>
      </c>
    </row>
    <row r="9" spans="1:9" x14ac:dyDescent="0.25">
      <c r="B9" s="199" t="s">
        <v>18</v>
      </c>
      <c r="C9" s="199" t="s">
        <v>509</v>
      </c>
    </row>
    <row r="10" spans="1:9" x14ac:dyDescent="0.25">
      <c r="B10" s="199" t="s">
        <v>143</v>
      </c>
      <c r="C10" s="199" t="s">
        <v>317</v>
      </c>
    </row>
    <row r="11" spans="1:9" x14ac:dyDescent="0.25">
      <c r="B11" s="199" t="s">
        <v>25</v>
      </c>
      <c r="C11" s="199" t="s">
        <v>514</v>
      </c>
    </row>
    <row r="12" spans="1:9" x14ac:dyDescent="0.25">
      <c r="B12" s="199" t="s">
        <v>520</v>
      </c>
      <c r="C12" s="199" t="s">
        <v>521</v>
      </c>
    </row>
    <row r="13" spans="1:9" x14ac:dyDescent="0.25">
      <c r="B13" s="199" t="s">
        <v>150</v>
      </c>
      <c r="C13" s="300" t="s">
        <v>156</v>
      </c>
    </row>
    <row r="14" spans="1:9" x14ac:dyDescent="0.25">
      <c r="B14" s="199" t="s">
        <v>505</v>
      </c>
      <c r="C14" s="300" t="s">
        <v>508</v>
      </c>
    </row>
    <row r="15" spans="1:9" x14ac:dyDescent="0.25">
      <c r="B15" s="199" t="s">
        <v>510</v>
      </c>
      <c r="C15" s="300" t="s">
        <v>512</v>
      </c>
    </row>
    <row r="16" spans="1:9" x14ac:dyDescent="0.25">
      <c r="B16" s="199" t="s">
        <v>511</v>
      </c>
      <c r="C16" s="300" t="s">
        <v>513</v>
      </c>
    </row>
    <row r="17" spans="2:5" x14ac:dyDescent="0.25">
      <c r="B17" s="199" t="s">
        <v>517</v>
      </c>
      <c r="C17" s="300" t="s">
        <v>518</v>
      </c>
    </row>
    <row r="18" spans="2:5" x14ac:dyDescent="0.25">
      <c r="B18" s="199" t="s">
        <v>16</v>
      </c>
      <c r="C18" s="300" t="s">
        <v>316</v>
      </c>
    </row>
    <row r="19" spans="2:5" x14ac:dyDescent="0.25">
      <c r="B19" s="199" t="s">
        <v>154</v>
      </c>
      <c r="C19" s="300" t="s">
        <v>155</v>
      </c>
    </row>
    <row r="20" spans="2:5" x14ac:dyDescent="0.25">
      <c r="B20" s="199" t="s">
        <v>485</v>
      </c>
      <c r="C20" s="300" t="s">
        <v>486</v>
      </c>
    </row>
    <row r="21" spans="2:5" x14ac:dyDescent="0.25">
      <c r="B21" s="199" t="s">
        <v>152</v>
      </c>
      <c r="C21" s="300" t="s">
        <v>153</v>
      </c>
    </row>
    <row r="22" spans="2:5" x14ac:dyDescent="0.25">
      <c r="B22" s="199" t="s">
        <v>331</v>
      </c>
      <c r="C22" s="199" t="s">
        <v>332</v>
      </c>
    </row>
    <row r="23" spans="2:5" x14ac:dyDescent="0.25">
      <c r="B23" s="199" t="s">
        <v>330</v>
      </c>
      <c r="C23" s="199" t="s">
        <v>539</v>
      </c>
    </row>
    <row r="24" spans="2:5" x14ac:dyDescent="0.25">
      <c r="B24" s="199" t="s">
        <v>506</v>
      </c>
      <c r="C24" s="199" t="s">
        <v>507</v>
      </c>
    </row>
    <row r="25" spans="2:5" x14ac:dyDescent="0.25">
      <c r="B25" s="199" t="s">
        <v>467</v>
      </c>
      <c r="C25" s="199" t="s">
        <v>468</v>
      </c>
    </row>
    <row r="26" spans="2:5" x14ac:dyDescent="0.25">
      <c r="B26" s="199" t="s">
        <v>148</v>
      </c>
      <c r="C26" s="300" t="s">
        <v>149</v>
      </c>
    </row>
    <row r="27" spans="2:5" x14ac:dyDescent="0.25">
      <c r="B27" s="199" t="s">
        <v>144</v>
      </c>
      <c r="C27" s="300" t="s">
        <v>151</v>
      </c>
    </row>
    <row r="28" spans="2:5" x14ac:dyDescent="0.25">
      <c r="B28" s="199" t="s">
        <v>483</v>
      </c>
      <c r="C28" s="300" t="s">
        <v>484</v>
      </c>
    </row>
    <row r="29" spans="2:5" ht="18" x14ac:dyDescent="0.25">
      <c r="B29" s="199" t="s">
        <v>684</v>
      </c>
      <c r="C29" s="300" t="s">
        <v>515</v>
      </c>
    </row>
    <row r="30" spans="2:5" ht="18" x14ac:dyDescent="0.25">
      <c r="B30" s="199" t="s">
        <v>685</v>
      </c>
      <c r="C30" s="300" t="s">
        <v>516</v>
      </c>
    </row>
    <row r="31" spans="2:5" x14ac:dyDescent="0.25">
      <c r="E31" s="544"/>
    </row>
    <row r="33" spans="2:3" x14ac:dyDescent="0.25">
      <c r="B33" s="435" t="s">
        <v>425</v>
      </c>
    </row>
    <row r="34" spans="2:3" x14ac:dyDescent="0.25">
      <c r="B34" s="435"/>
    </row>
    <row r="35" spans="2:3" x14ac:dyDescent="0.25">
      <c r="B35" s="435" t="s">
        <v>430</v>
      </c>
    </row>
    <row r="36" spans="2:3" x14ac:dyDescent="0.25">
      <c r="B36" s="533" t="s">
        <v>431</v>
      </c>
    </row>
    <row r="38" spans="2:3" ht="15.75" thickBot="1" x14ac:dyDescent="0.3"/>
    <row r="39" spans="2:3" ht="20.25" thickTop="1" thickBot="1" x14ac:dyDescent="0.3">
      <c r="B39" s="594" t="s">
        <v>451</v>
      </c>
      <c r="C39" s="596"/>
    </row>
    <row r="40" spans="2:3" x14ac:dyDescent="0.25">
      <c r="B40" s="298" t="s">
        <v>55</v>
      </c>
      <c r="C40" s="525" t="s">
        <v>452</v>
      </c>
    </row>
    <row r="41" spans="2:3" x14ac:dyDescent="0.25">
      <c r="B41" s="185" t="s">
        <v>12</v>
      </c>
      <c r="C41" s="526" t="s">
        <v>453</v>
      </c>
    </row>
    <row r="42" spans="2:3" ht="15.75" thickBot="1" x14ac:dyDescent="0.3">
      <c r="B42" s="299" t="s">
        <v>57</v>
      </c>
      <c r="C42" s="527" t="s">
        <v>454</v>
      </c>
    </row>
    <row r="43" spans="2:3" ht="15.75" thickTop="1" x14ac:dyDescent="0.25"/>
  </sheetData>
  <sheetProtection algorithmName="SHA-512" hashValue="y2B3PJT5/HHZQKIkW8gaR7N8sVi5LTJwGjzUKL2L6nJR2x4djDzK1bu0Q+3NjHFf2KJc7eoQXG8x+gZSt62ovw==" saltValue="IOMRcNc3ExqfQAPOEGgc1g==" spinCount="100000" sheet="1" objects="1" scenarios="1"/>
  <sortState ref="B10:C19">
    <sortCondition ref="B10:B19"/>
  </sortState>
  <mergeCells count="2">
    <mergeCell ref="B6:C6"/>
    <mergeCell ref="B39:C39"/>
  </mergeCells>
  <hyperlinks>
    <hyperlink ref="B3" location="Glossary_of_Terms!A1" display="(Go to Glossary of Terms)"/>
    <hyperlink ref="B1" location="MAIN_MENU!A1" display="(RETURN TO MAIN MENU)"/>
    <hyperlink ref="B33" location="MAIN_MENU!A1" display="(RETURN TO MAIN MENU)"/>
    <hyperlink ref="B2" location="'WQ_Calcs-General'!A1" display="PREVIOUS: WQ Calcs - General"/>
    <hyperlink ref="B36" location="Glossary_of_Terms!A1" display="(Go to Glossary of Terms)"/>
    <hyperlink ref="B35" location="BMP_Sizing_General!A1" display="Go to BMP Sizing - General"/>
  </hyperlink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0" tint="-0.499984740745262"/>
    <outlinePr showOutlineSymbols="0"/>
  </sheetPr>
  <dimension ref="A1:I31"/>
  <sheetViews>
    <sheetView showGridLines="0" showRowColHeaders="0" showOutlineSymbols="0" zoomScaleNormal="100" workbookViewId="0">
      <pane xSplit="1" ySplit="6" topLeftCell="B7" activePane="bottomRight" state="frozen"/>
      <selection activeCell="B32" sqref="B32:O37"/>
      <selection pane="topRight" activeCell="B32" sqref="B32:O37"/>
      <selection pane="bottomLeft" activeCell="B32" sqref="B32:O37"/>
      <selection pane="bottomRight"/>
    </sheetView>
  </sheetViews>
  <sheetFormatPr defaultColWidth="8.85546875" defaultRowHeight="15" x14ac:dyDescent="0.25"/>
  <cols>
    <col min="1" max="1" width="10.7109375" style="122" customWidth="1"/>
    <col min="2" max="2" width="32.7109375" style="124" customWidth="1"/>
    <col min="3" max="3" width="110.7109375" style="124" customWidth="1"/>
    <col min="4" max="4" width="49" style="246" customWidth="1"/>
    <col min="5" max="13" width="30.7109375" style="124" customWidth="1"/>
    <col min="14" max="16384" width="8.85546875" style="124"/>
  </cols>
  <sheetData>
    <row r="1" spans="1:9" ht="12" customHeight="1" x14ac:dyDescent="0.25">
      <c r="B1" s="435" t="s">
        <v>425</v>
      </c>
      <c r="C1" s="122"/>
    </row>
    <row r="2" spans="1:9" ht="12" customHeight="1" x14ac:dyDescent="0.25">
      <c r="B2" s="435" t="s">
        <v>432</v>
      </c>
      <c r="C2" s="304"/>
    </row>
    <row r="3" spans="1:9" ht="12" customHeight="1" x14ac:dyDescent="0.25">
      <c r="B3" s="435"/>
      <c r="C3" s="122"/>
    </row>
    <row r="4" spans="1:9" ht="6" customHeight="1" x14ac:dyDescent="0.25">
      <c r="B4" s="122"/>
      <c r="C4" s="122"/>
    </row>
    <row r="5" spans="1:9" ht="21" x14ac:dyDescent="0.25">
      <c r="A5" s="212" t="s">
        <v>141</v>
      </c>
      <c r="B5" s="122"/>
      <c r="C5" s="122"/>
    </row>
    <row r="6" spans="1:9" ht="15" customHeight="1" x14ac:dyDescent="0.25">
      <c r="A6" s="119"/>
      <c r="B6" s="837" t="s">
        <v>465</v>
      </c>
      <c r="C6" s="838"/>
      <c r="D6" s="151"/>
      <c r="E6" s="149"/>
      <c r="F6" s="149"/>
      <c r="G6" s="152"/>
      <c r="H6" s="152"/>
      <c r="I6" s="152"/>
    </row>
    <row r="7" spans="1:9" x14ac:dyDescent="0.25">
      <c r="B7" s="122"/>
      <c r="C7" s="122"/>
    </row>
    <row r="8" spans="1:9" x14ac:dyDescent="0.25">
      <c r="B8" s="294" t="s">
        <v>137</v>
      </c>
      <c r="C8" s="294" t="s">
        <v>138</v>
      </c>
    </row>
    <row r="9" spans="1:9" ht="32.85" customHeight="1" x14ac:dyDescent="0.25">
      <c r="B9" s="199" t="s">
        <v>469</v>
      </c>
      <c r="C9" s="524" t="s">
        <v>470</v>
      </c>
    </row>
    <row r="10" spans="1:9" ht="135" x14ac:dyDescent="0.25">
      <c r="B10" s="199" t="s">
        <v>477</v>
      </c>
      <c r="C10" s="524" t="s">
        <v>478</v>
      </c>
    </row>
    <row r="11" spans="1:9" ht="77.25" x14ac:dyDescent="0.25">
      <c r="B11" s="199" t="s">
        <v>471</v>
      </c>
      <c r="C11" s="524" t="s">
        <v>686</v>
      </c>
    </row>
    <row r="12" spans="1:9" ht="45" x14ac:dyDescent="0.25">
      <c r="B12" s="199" t="s">
        <v>448</v>
      </c>
      <c r="C12" s="524" t="s">
        <v>449</v>
      </c>
    </row>
    <row r="13" spans="1:9" ht="43.5" customHeight="1" x14ac:dyDescent="0.25">
      <c r="B13" s="199" t="s">
        <v>450</v>
      </c>
      <c r="C13" s="524" t="s">
        <v>540</v>
      </c>
    </row>
    <row r="14" spans="1:9" ht="165" x14ac:dyDescent="0.25">
      <c r="B14" s="199" t="s">
        <v>487</v>
      </c>
      <c r="C14" s="524" t="s">
        <v>541</v>
      </c>
    </row>
    <row r="15" spans="1:9" ht="45" x14ac:dyDescent="0.25">
      <c r="B15" s="199" t="s">
        <v>142</v>
      </c>
      <c r="C15" s="524" t="s">
        <v>687</v>
      </c>
    </row>
    <row r="16" spans="1:9" ht="30" x14ac:dyDescent="0.25">
      <c r="B16" s="199" t="s">
        <v>473</v>
      </c>
      <c r="C16" s="524" t="s">
        <v>542</v>
      </c>
    </row>
    <row r="17" spans="2:5" ht="135" x14ac:dyDescent="0.25">
      <c r="B17" s="199" t="s">
        <v>482</v>
      </c>
      <c r="C17" s="524" t="s">
        <v>543</v>
      </c>
    </row>
    <row r="18" spans="2:5" x14ac:dyDescent="0.25">
      <c r="B18" s="295"/>
      <c r="C18" s="296"/>
    </row>
    <row r="19" spans="2:5" ht="27.95" customHeight="1" x14ac:dyDescent="0.25">
      <c r="B19" s="689" t="s">
        <v>472</v>
      </c>
      <c r="C19" s="689"/>
    </row>
    <row r="20" spans="2:5" x14ac:dyDescent="0.25">
      <c r="B20" s="297"/>
      <c r="C20" s="297"/>
    </row>
    <row r="22" spans="2:5" x14ac:dyDescent="0.25">
      <c r="B22" s="435" t="s">
        <v>425</v>
      </c>
    </row>
    <row r="23" spans="2:5" x14ac:dyDescent="0.25">
      <c r="B23" s="533"/>
    </row>
    <row r="24" spans="2:5" x14ac:dyDescent="0.25">
      <c r="B24" s="435" t="s">
        <v>432</v>
      </c>
    </row>
    <row r="26" spans="2:5" ht="15.75" thickBot="1" x14ac:dyDescent="0.3"/>
    <row r="27" spans="2:5" ht="20.25" thickTop="1" thickBot="1" x14ac:dyDescent="0.3">
      <c r="B27" s="594" t="s">
        <v>451</v>
      </c>
      <c r="C27" s="596"/>
    </row>
    <row r="28" spans="2:5" x14ac:dyDescent="0.25">
      <c r="B28" s="298" t="s">
        <v>55</v>
      </c>
      <c r="C28" s="525" t="s">
        <v>452</v>
      </c>
    </row>
    <row r="29" spans="2:5" x14ac:dyDescent="0.25">
      <c r="B29" s="185" t="s">
        <v>12</v>
      </c>
      <c r="C29" s="526" t="s">
        <v>453</v>
      </c>
    </row>
    <row r="30" spans="2:5" ht="15.75" thickBot="1" x14ac:dyDescent="0.3">
      <c r="B30" s="299" t="s">
        <v>57</v>
      </c>
      <c r="C30" s="527" t="s">
        <v>454</v>
      </c>
    </row>
    <row r="31" spans="2:5" ht="15.75" thickTop="1" x14ac:dyDescent="0.25">
      <c r="E31" s="543"/>
    </row>
  </sheetData>
  <sheetProtection algorithmName="SHA-512" hashValue="pAUx8/B8850Y+J19GtXd7qFNrzE/6t6xgWgfdqK46Ho9do3a23HrBFYCSTR6bx5hNyV0XzYsIRl/+a2nv0ylyA==" saltValue="T/ZWqCgH6+wVKpgKMhkn0w==" spinCount="100000" sheet="1" objects="1" scenarios="1"/>
  <sortState ref="B10:C16">
    <sortCondition ref="B10:B16"/>
  </sortState>
  <mergeCells count="3">
    <mergeCell ref="B6:C6"/>
    <mergeCell ref="B27:C27"/>
    <mergeCell ref="B19:C19"/>
  </mergeCells>
  <hyperlinks>
    <hyperlink ref="B22" location="MAIN_MENU!A1" display="(RETURN TO MAIN MENU)"/>
    <hyperlink ref="B1" location="MAIN_MENU!A1" display="(RETURN TO MAIN MENU)"/>
    <hyperlink ref="B2" location="Acronyms!A1" display="Go to Acronyms"/>
    <hyperlink ref="B24" location="Acronyms!A1" display="Go to Acronym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499984740745262"/>
    <outlinePr showOutlineSymbols="0"/>
  </sheetPr>
  <dimension ref="A1:I53"/>
  <sheetViews>
    <sheetView showGridLines="0" showRowColHeaders="0" showOutlineSymbols="0" zoomScaleNormal="100" workbookViewId="0">
      <pane xSplit="1" ySplit="6" topLeftCell="B7" activePane="bottomRight" state="frozen"/>
      <selection activeCell="B32" sqref="B32:O37"/>
      <selection pane="topRight" activeCell="B32" sqref="B32:O37"/>
      <selection pane="bottomLeft" activeCell="B32" sqref="B32:O37"/>
      <selection pane="bottomRight"/>
    </sheetView>
  </sheetViews>
  <sheetFormatPr defaultColWidth="8.85546875" defaultRowHeight="15" x14ac:dyDescent="0.25"/>
  <cols>
    <col min="1" max="1" width="10.7109375" style="122" customWidth="1"/>
    <col min="2" max="13" width="30.7109375" style="122" customWidth="1"/>
    <col min="14" max="16384" width="8.85546875" style="122"/>
  </cols>
  <sheetData>
    <row r="1" spans="1:9" s="208" customFormat="1" ht="12" customHeight="1" x14ac:dyDescent="0.25">
      <c r="B1" s="435" t="s">
        <v>416</v>
      </c>
      <c r="D1" s="561"/>
      <c r="E1" s="561"/>
      <c r="F1" s="561"/>
    </row>
    <row r="2" spans="1:9" s="208" customFormat="1" ht="12" customHeight="1" x14ac:dyDescent="0.25">
      <c r="B2" s="435" t="s">
        <v>439</v>
      </c>
      <c r="D2" s="561"/>
      <c r="E2" s="561"/>
      <c r="F2" s="561"/>
    </row>
    <row r="3" spans="1:9" s="208" customFormat="1" ht="12" customHeight="1" x14ac:dyDescent="0.25">
      <c r="B3" s="435" t="s">
        <v>438</v>
      </c>
      <c r="D3" s="561"/>
      <c r="E3" s="561"/>
      <c r="F3" s="561"/>
    </row>
    <row r="4" spans="1:9" ht="6" customHeight="1" x14ac:dyDescent="0.25"/>
    <row r="5" spans="1:9" ht="21" x14ac:dyDescent="0.25">
      <c r="A5" s="212" t="s">
        <v>90</v>
      </c>
    </row>
    <row r="6" spans="1:9" ht="29.25" customHeight="1" x14ac:dyDescent="0.25">
      <c r="A6" s="119"/>
      <c r="B6" s="564" t="s">
        <v>109</v>
      </c>
      <c r="C6" s="564"/>
      <c r="D6" s="564"/>
      <c r="E6" s="564"/>
      <c r="F6" s="564"/>
      <c r="G6" s="120"/>
      <c r="H6" s="120"/>
      <c r="I6" s="120"/>
    </row>
    <row r="7" spans="1:9" ht="6" customHeight="1" x14ac:dyDescent="0.25">
      <c r="A7" s="119"/>
      <c r="B7" s="453"/>
      <c r="C7" s="453"/>
      <c r="D7" s="453"/>
      <c r="E7" s="453"/>
      <c r="F7" s="453"/>
      <c r="G7" s="120"/>
      <c r="H7" s="120"/>
      <c r="I7" s="120"/>
    </row>
    <row r="8" spans="1:9" x14ac:dyDescent="0.25">
      <c r="A8" s="294" t="s">
        <v>366</v>
      </c>
    </row>
    <row r="9" spans="1:9" ht="35.1" customHeight="1" x14ac:dyDescent="0.25">
      <c r="B9" s="568" t="s">
        <v>702</v>
      </c>
      <c r="C9" s="569"/>
      <c r="D9" s="569"/>
      <c r="E9" s="569"/>
      <c r="F9" s="569"/>
      <c r="G9" s="412"/>
    </row>
    <row r="10" spans="1:9" ht="45.2" customHeight="1" x14ac:dyDescent="0.25">
      <c r="B10" s="570" t="s">
        <v>566</v>
      </c>
      <c r="C10" s="571"/>
      <c r="D10" s="571"/>
      <c r="E10" s="571"/>
      <c r="F10" s="571"/>
      <c r="G10" s="139"/>
    </row>
    <row r="11" spans="1:9" ht="75.599999999999994" customHeight="1" x14ac:dyDescent="0.25">
      <c r="B11" s="565" t="s">
        <v>491</v>
      </c>
      <c r="C11" s="566"/>
      <c r="D11" s="566"/>
      <c r="E11" s="566"/>
      <c r="F11" s="566"/>
      <c r="G11" s="139"/>
    </row>
    <row r="12" spans="1:9" ht="14.45" customHeight="1" x14ac:dyDescent="0.25"/>
    <row r="13" spans="1:9" x14ac:dyDescent="0.25">
      <c r="A13" s="294" t="s">
        <v>48</v>
      </c>
    </row>
    <row r="14" spans="1:9" ht="60.75" customHeight="1" x14ac:dyDescent="0.25">
      <c r="B14" s="567" t="s">
        <v>703</v>
      </c>
      <c r="C14" s="575"/>
      <c r="D14" s="575"/>
      <c r="E14" s="575"/>
      <c r="F14" s="575"/>
      <c r="G14" s="139"/>
    </row>
    <row r="15" spans="1:9" ht="75" customHeight="1" x14ac:dyDescent="0.25">
      <c r="B15" s="565" t="s">
        <v>598</v>
      </c>
      <c r="C15" s="566"/>
      <c r="D15" s="566"/>
      <c r="E15" s="566"/>
      <c r="F15" s="566"/>
      <c r="G15" s="139"/>
    </row>
    <row r="17" spans="1:6" x14ac:dyDescent="0.25">
      <c r="A17" s="294" t="s">
        <v>369</v>
      </c>
    </row>
    <row r="18" spans="1:6" ht="92.25" customHeight="1" x14ac:dyDescent="0.25">
      <c r="B18" s="562" t="s">
        <v>561</v>
      </c>
      <c r="C18" s="562"/>
      <c r="D18" s="562"/>
      <c r="E18" s="562"/>
      <c r="F18" s="562"/>
    </row>
    <row r="20" spans="1:6" x14ac:dyDescent="0.25">
      <c r="A20" s="294" t="s">
        <v>393</v>
      </c>
    </row>
    <row r="21" spans="1:6" ht="132.19999999999999" customHeight="1" x14ac:dyDescent="0.25">
      <c r="B21" s="567" t="s">
        <v>567</v>
      </c>
      <c r="C21" s="567"/>
      <c r="D21" s="567"/>
      <c r="E21" s="567"/>
      <c r="F21" s="567"/>
    </row>
    <row r="22" spans="1:6" ht="88.7" customHeight="1" x14ac:dyDescent="0.25">
      <c r="B22" s="574" t="s">
        <v>492</v>
      </c>
      <c r="C22" s="574"/>
      <c r="D22" s="574"/>
      <c r="E22" s="574"/>
      <c r="F22" s="574"/>
    </row>
    <row r="24" spans="1:6" x14ac:dyDescent="0.25">
      <c r="A24" s="294" t="s">
        <v>374</v>
      </c>
    </row>
    <row r="25" spans="1:6" ht="75.599999999999994" customHeight="1" x14ac:dyDescent="0.25">
      <c r="B25" s="567" t="s">
        <v>372</v>
      </c>
      <c r="C25" s="567"/>
      <c r="D25" s="567"/>
      <c r="E25" s="567"/>
      <c r="F25" s="567"/>
    </row>
    <row r="26" spans="1:6" ht="89.25" customHeight="1" x14ac:dyDescent="0.25">
      <c r="B26" s="573" t="s">
        <v>373</v>
      </c>
      <c r="C26" s="573"/>
      <c r="D26" s="573"/>
      <c r="E26" s="573"/>
      <c r="F26" s="573"/>
    </row>
    <row r="27" spans="1:6" ht="106.7" customHeight="1" x14ac:dyDescent="0.25">
      <c r="B27" s="574" t="s">
        <v>392</v>
      </c>
      <c r="C27" s="574"/>
      <c r="D27" s="574"/>
      <c r="E27" s="574"/>
      <c r="F27" s="574"/>
    </row>
    <row r="29" spans="1:6" x14ac:dyDescent="0.25">
      <c r="A29" s="294" t="s">
        <v>370</v>
      </c>
    </row>
    <row r="30" spans="1:6" ht="93.4" customHeight="1" x14ac:dyDescent="0.25">
      <c r="B30" s="562" t="s">
        <v>371</v>
      </c>
      <c r="C30" s="562"/>
      <c r="D30" s="562"/>
      <c r="E30" s="562"/>
      <c r="F30" s="562"/>
    </row>
    <row r="31" spans="1:6" x14ac:dyDescent="0.25">
      <c r="E31" s="544"/>
    </row>
    <row r="32" spans="1:6" x14ac:dyDescent="0.25">
      <c r="A32" s="294" t="s">
        <v>367</v>
      </c>
    </row>
    <row r="33" spans="1:6" ht="78" customHeight="1" x14ac:dyDescent="0.25">
      <c r="B33" s="562" t="s">
        <v>368</v>
      </c>
      <c r="C33" s="572"/>
      <c r="D33" s="572"/>
      <c r="E33" s="572"/>
      <c r="F33" s="572"/>
    </row>
    <row r="35" spans="1:6" x14ac:dyDescent="0.25">
      <c r="A35" s="294" t="s">
        <v>52</v>
      </c>
    </row>
    <row r="36" spans="1:6" ht="34.5" customHeight="1" x14ac:dyDescent="0.25">
      <c r="B36" s="563" t="s">
        <v>53</v>
      </c>
      <c r="C36" s="563"/>
      <c r="D36" s="563"/>
      <c r="E36" s="563"/>
      <c r="F36" s="563"/>
    </row>
    <row r="38" spans="1:6" x14ac:dyDescent="0.25">
      <c r="B38" s="413" t="s">
        <v>19</v>
      </c>
      <c r="C38" s="558" t="s">
        <v>461</v>
      </c>
      <c r="D38" s="558"/>
      <c r="E38" s="558"/>
      <c r="F38" s="558"/>
    </row>
    <row r="39" spans="1:6" x14ac:dyDescent="0.25">
      <c r="B39" s="413" t="s">
        <v>56</v>
      </c>
      <c r="C39" s="558" t="s">
        <v>455</v>
      </c>
      <c r="D39" s="558"/>
      <c r="E39" s="558"/>
      <c r="F39" s="558"/>
    </row>
    <row r="40" spans="1:6" x14ac:dyDescent="0.25">
      <c r="B40" s="414" t="s">
        <v>55</v>
      </c>
      <c r="C40" s="558" t="s">
        <v>452</v>
      </c>
      <c r="D40" s="558"/>
      <c r="E40" s="558"/>
      <c r="F40" s="558"/>
    </row>
    <row r="41" spans="1:6" ht="15.75" x14ac:dyDescent="0.25">
      <c r="B41" s="415" t="s">
        <v>54</v>
      </c>
      <c r="C41" s="559" t="s">
        <v>568</v>
      </c>
      <c r="D41" s="559"/>
      <c r="E41" s="559"/>
      <c r="F41" s="559"/>
    </row>
    <row r="42" spans="1:6" x14ac:dyDescent="0.25">
      <c r="B42" s="118" t="s">
        <v>12</v>
      </c>
      <c r="C42" s="560" t="s">
        <v>453</v>
      </c>
      <c r="D42" s="560"/>
      <c r="E42" s="560"/>
      <c r="F42" s="560"/>
    </row>
    <row r="43" spans="1:6" x14ac:dyDescent="0.25">
      <c r="B43" s="416" t="s">
        <v>57</v>
      </c>
      <c r="C43" s="559" t="s">
        <v>454</v>
      </c>
      <c r="D43" s="559"/>
      <c r="E43" s="559"/>
      <c r="F43" s="559"/>
    </row>
    <row r="44" spans="1:6" ht="32.85" customHeight="1" x14ac:dyDescent="0.25">
      <c r="B44" s="198" t="s">
        <v>161</v>
      </c>
      <c r="C44" s="558" t="s">
        <v>463</v>
      </c>
      <c r="D44" s="558"/>
      <c r="E44" s="558"/>
      <c r="F44" s="558"/>
    </row>
    <row r="45" spans="1:6" ht="32.1" customHeight="1" x14ac:dyDescent="0.25">
      <c r="B45" s="190" t="s">
        <v>162</v>
      </c>
      <c r="C45" s="558" t="s">
        <v>464</v>
      </c>
      <c r="D45" s="558"/>
      <c r="E45" s="558"/>
      <c r="F45" s="558"/>
    </row>
    <row r="46" spans="1:6" ht="23.25" x14ac:dyDescent="0.25">
      <c r="B46" s="207" t="s">
        <v>456</v>
      </c>
      <c r="C46" s="557" t="s">
        <v>458</v>
      </c>
      <c r="D46" s="557"/>
      <c r="E46" s="557"/>
      <c r="F46" s="557"/>
    </row>
    <row r="47" spans="1:6" ht="23.25" x14ac:dyDescent="0.25">
      <c r="B47" s="417"/>
      <c r="C47" s="521"/>
      <c r="D47" s="521"/>
    </row>
    <row r="48" spans="1:6" x14ac:dyDescent="0.25">
      <c r="B48" s="435" t="s">
        <v>416</v>
      </c>
    </row>
    <row r="49" spans="2:2" x14ac:dyDescent="0.25">
      <c r="B49" s="435"/>
    </row>
    <row r="50" spans="2:2" x14ac:dyDescent="0.25">
      <c r="B50" s="435" t="s">
        <v>439</v>
      </c>
    </row>
    <row r="51" spans="2:2" x14ac:dyDescent="0.25">
      <c r="B51" s="435" t="s">
        <v>438</v>
      </c>
    </row>
    <row r="52" spans="2:2" x14ac:dyDescent="0.25">
      <c r="B52" s="435"/>
    </row>
    <row r="53" spans="2:2" x14ac:dyDescent="0.25">
      <c r="B53" s="435" t="s">
        <v>417</v>
      </c>
    </row>
  </sheetData>
  <sheetProtection algorithmName="SHA-512" hashValue="U+0BKRjIMDs5eEGwrTANf8j2qcgppcoDyLDlWhFuVO3WSeHrF/5Db9UQbZEI9IGeLVyNUB0Rz9nlQvKVx08CCw==" saltValue="tBZ5DcZSeozFXFhwREmWdQ==" spinCount="100000" sheet="1" objects="1" scenarios="1"/>
  <mergeCells count="25">
    <mergeCell ref="D1:F3"/>
    <mergeCell ref="B18:F18"/>
    <mergeCell ref="B36:F36"/>
    <mergeCell ref="B6:F6"/>
    <mergeCell ref="B11:F11"/>
    <mergeCell ref="B15:F15"/>
    <mergeCell ref="B21:F21"/>
    <mergeCell ref="B9:F9"/>
    <mergeCell ref="B10:F10"/>
    <mergeCell ref="B33:F33"/>
    <mergeCell ref="B30:F30"/>
    <mergeCell ref="B26:F26"/>
    <mergeCell ref="B25:F25"/>
    <mergeCell ref="B27:F27"/>
    <mergeCell ref="B22:F22"/>
    <mergeCell ref="B14:F14"/>
    <mergeCell ref="C46:F46"/>
    <mergeCell ref="C40:F40"/>
    <mergeCell ref="C39:F39"/>
    <mergeCell ref="C38:F38"/>
    <mergeCell ref="C45:F45"/>
    <mergeCell ref="C44:F44"/>
    <mergeCell ref="C43:F43"/>
    <mergeCell ref="C42:F42"/>
    <mergeCell ref="C41:F41"/>
  </mergeCells>
  <hyperlinks>
    <hyperlink ref="B9:F9" r:id="rId1" display="This tool is the product of a research project titled &quot;Stormwater Best Management Practices for Local Roadways,&quot; which was completed in September 2015 and was Project # 7 under Ohio's Research Initiative for Locals (ORIL). For more information about this "/>
    <hyperlink ref="B10:F10" r:id="rId2" display="This tool is the product of research conducted under Ohio's Research Initiative for Locals (ORIL), which is focused on addressing problems associated with local roadways in Ohio, in support of Ohio Local Public Agencies (LPAs). (http://www.dot.state.oh.us"/>
    <hyperlink ref="B48" location="Start_Screen!A1" display="Return to Start Screen"/>
    <hyperlink ref="B2" location="Start_Screen!A1" display="PREVIOUS: Start Screen"/>
    <hyperlink ref="B3" location="'User Worksheet'!A1" display="PREVIOUS: User Worksheet"/>
    <hyperlink ref="B1" location="Start_Screen!A1" display="Return to Start Screen"/>
    <hyperlink ref="B53" location="MAIN_MENU!A1" display="(RETURN TO MAIN MENU)"/>
    <hyperlink ref="B50" location="Start_Screen!A1" display="PREVIOUS: Start Screen"/>
    <hyperlink ref="B51" location="'User Worksheet'!A1" display="PREVIOUS: User Worksheet"/>
    <hyperlink ref="B46" location="Acronyms!A1" display="Acronyms List"/>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499984740745262"/>
    <outlinePr showOutlineSymbols="0"/>
  </sheetPr>
  <dimension ref="A1:H35"/>
  <sheetViews>
    <sheetView showGridLines="0" showRowColHeaders="0" showOutlineSymbols="0" zoomScaleNormal="100" zoomScaleSheetLayoutView="55" workbookViewId="0">
      <pane xSplit="1" ySplit="6" topLeftCell="B7" activePane="bottomRight" state="frozen"/>
      <selection activeCell="B32" sqref="B32:O37"/>
      <selection pane="topRight" activeCell="B32" sqref="B32:O37"/>
      <selection pane="bottomLeft" activeCell="B32" sqref="B32:O37"/>
      <selection pane="bottomRight"/>
    </sheetView>
  </sheetViews>
  <sheetFormatPr defaultColWidth="8.85546875" defaultRowHeight="15" x14ac:dyDescent="0.25"/>
  <cols>
    <col min="1" max="1" width="10.7109375" style="122" customWidth="1"/>
    <col min="2" max="2" width="31.42578125" style="122" customWidth="1"/>
    <col min="3" max="3" width="48.28515625" style="122" customWidth="1"/>
    <col min="4" max="6" width="30.7109375" style="122" customWidth="1"/>
    <col min="7" max="16384" width="8.85546875" style="122"/>
  </cols>
  <sheetData>
    <row r="1" spans="1:8" ht="12" customHeight="1" x14ac:dyDescent="0.25">
      <c r="A1" s="337"/>
      <c r="B1" s="435" t="s">
        <v>416</v>
      </c>
      <c r="C1" s="208"/>
    </row>
    <row r="2" spans="1:8" ht="12" customHeight="1" x14ac:dyDescent="0.25">
      <c r="A2" s="337"/>
      <c r="B2" s="533" t="s">
        <v>437</v>
      </c>
      <c r="C2" s="304"/>
    </row>
    <row r="3" spans="1:8" ht="12" customHeight="1" x14ac:dyDescent="0.25">
      <c r="A3" s="337"/>
      <c r="B3" s="435" t="s">
        <v>435</v>
      </c>
      <c r="C3" s="304"/>
    </row>
    <row r="4" spans="1:8" ht="6" customHeight="1" x14ac:dyDescent="0.25"/>
    <row r="5" spans="1:8" ht="21" customHeight="1" x14ac:dyDescent="0.25">
      <c r="A5" s="212" t="s">
        <v>400</v>
      </c>
    </row>
    <row r="6" spans="1:8" ht="29.25" customHeight="1" x14ac:dyDescent="0.25">
      <c r="A6" s="119"/>
      <c r="B6" s="578" t="s">
        <v>571</v>
      </c>
      <c r="C6" s="579"/>
      <c r="D6" s="458"/>
      <c r="E6" s="459"/>
      <c r="F6" s="459"/>
    </row>
    <row r="7" spans="1:8" ht="6" customHeight="1" x14ac:dyDescent="0.25"/>
    <row r="8" spans="1:8" ht="45.2" customHeight="1" x14ac:dyDescent="0.25">
      <c r="B8" s="580" t="s">
        <v>597</v>
      </c>
      <c r="C8" s="581"/>
    </row>
    <row r="9" spans="1:8" ht="19.5" thickBot="1" x14ac:dyDescent="0.3">
      <c r="B9" s="409" t="s">
        <v>39</v>
      </c>
      <c r="C9" s="409" t="s">
        <v>40</v>
      </c>
    </row>
    <row r="10" spans="1:8" ht="34.700000000000003" customHeight="1" thickBot="1" x14ac:dyDescent="0.3">
      <c r="B10" s="8" t="s">
        <v>41</v>
      </c>
      <c r="C10" s="538"/>
    </row>
    <row r="11" spans="1:8" ht="34.700000000000003" customHeight="1" thickBot="1" x14ac:dyDescent="0.3">
      <c r="A11" s="124"/>
      <c r="B11" s="8" t="s">
        <v>49</v>
      </c>
      <c r="C11" s="538"/>
      <c r="D11" s="139"/>
      <c r="E11" s="139"/>
      <c r="F11" s="139"/>
      <c r="H11" s="120"/>
    </row>
    <row r="12" spans="1:8" ht="58.35" customHeight="1" thickBot="1" x14ac:dyDescent="0.3">
      <c r="A12" s="124"/>
      <c r="B12" s="15" t="s">
        <v>415</v>
      </c>
      <c r="C12" s="538"/>
      <c r="D12" s="139"/>
      <c r="E12" s="139"/>
      <c r="F12" s="139"/>
      <c r="H12" s="120"/>
    </row>
    <row r="13" spans="1:8" ht="38.65" customHeight="1" thickBot="1" x14ac:dyDescent="0.3">
      <c r="B13" s="8" t="s">
        <v>413</v>
      </c>
      <c r="C13" s="538"/>
    </row>
    <row r="14" spans="1:8" ht="32.1" customHeight="1" thickBot="1" x14ac:dyDescent="0.3">
      <c r="A14" s="124"/>
      <c r="B14" s="15" t="s">
        <v>108</v>
      </c>
      <c r="C14" s="538"/>
      <c r="D14" s="139"/>
      <c r="E14" s="139"/>
      <c r="F14" s="139"/>
      <c r="H14" s="120"/>
    </row>
    <row r="15" spans="1:8" ht="32.1" customHeight="1" thickBot="1" x14ac:dyDescent="0.3">
      <c r="A15" s="124"/>
      <c r="B15" s="8" t="s">
        <v>38</v>
      </c>
      <c r="C15" s="538"/>
      <c r="D15" s="139"/>
      <c r="E15" s="139"/>
      <c r="F15" s="139"/>
      <c r="H15" s="120"/>
    </row>
    <row r="16" spans="1:8" ht="60" customHeight="1" thickBot="1" x14ac:dyDescent="0.3">
      <c r="A16" s="124"/>
      <c r="B16" s="15" t="s">
        <v>412</v>
      </c>
      <c r="C16" s="538"/>
      <c r="D16" s="139"/>
      <c r="E16" s="139"/>
      <c r="F16" s="139"/>
      <c r="H16" s="120"/>
    </row>
    <row r="17" spans="2:6" ht="60" customHeight="1" thickBot="1" x14ac:dyDescent="0.3">
      <c r="B17" s="8" t="s">
        <v>414</v>
      </c>
      <c r="C17" s="538"/>
    </row>
    <row r="18" spans="2:6" ht="60" customHeight="1" thickBot="1" x14ac:dyDescent="0.3">
      <c r="B18" s="8" t="s">
        <v>418</v>
      </c>
      <c r="C18" s="538"/>
    </row>
    <row r="19" spans="2:6" ht="60" customHeight="1" thickBot="1" x14ac:dyDescent="0.3">
      <c r="B19" s="8" t="s">
        <v>424</v>
      </c>
      <c r="C19" s="538"/>
    </row>
    <row r="20" spans="2:6" ht="60" customHeight="1" thickBot="1" x14ac:dyDescent="0.3">
      <c r="B20" s="9" t="s">
        <v>397</v>
      </c>
      <c r="C20" s="538"/>
    </row>
    <row r="22" spans="2:6" x14ac:dyDescent="0.25">
      <c r="B22" s="442" t="s">
        <v>416</v>
      </c>
      <c r="C22" s="211"/>
    </row>
    <row r="23" spans="2:6" x14ac:dyDescent="0.25">
      <c r="B23" s="443"/>
      <c r="C23" s="211"/>
    </row>
    <row r="24" spans="2:6" x14ac:dyDescent="0.25">
      <c r="B24" s="533" t="s">
        <v>437</v>
      </c>
      <c r="C24" s="211"/>
    </row>
    <row r="25" spans="2:6" x14ac:dyDescent="0.25">
      <c r="B25" s="435" t="s">
        <v>435</v>
      </c>
      <c r="C25" s="211"/>
    </row>
    <row r="26" spans="2:6" x14ac:dyDescent="0.25">
      <c r="B26" s="443"/>
      <c r="C26" s="211"/>
    </row>
    <row r="27" spans="2:6" x14ac:dyDescent="0.25">
      <c r="B27" s="215" t="s">
        <v>426</v>
      </c>
      <c r="C27" s="211"/>
    </row>
    <row r="29" spans="2:6" ht="15.75" thickBot="1" x14ac:dyDescent="0.3"/>
    <row r="30" spans="2:6" ht="20.25" thickTop="1" thickBot="1" x14ac:dyDescent="0.3">
      <c r="B30" s="576" t="s">
        <v>451</v>
      </c>
      <c r="C30" s="577"/>
    </row>
    <row r="31" spans="2:6" ht="30" x14ac:dyDescent="0.25">
      <c r="B31" s="410" t="s">
        <v>56</v>
      </c>
      <c r="C31" s="411" t="s">
        <v>455</v>
      </c>
      <c r="D31" s="124"/>
      <c r="E31" s="543"/>
      <c r="F31" s="124"/>
    </row>
    <row r="32" spans="2:6" ht="45" x14ac:dyDescent="0.25">
      <c r="B32" s="298" t="s">
        <v>55</v>
      </c>
      <c r="C32" s="525" t="s">
        <v>452</v>
      </c>
      <c r="D32" s="124"/>
      <c r="E32" s="124"/>
      <c r="F32" s="124"/>
    </row>
    <row r="33" spans="2:6" ht="30" x14ac:dyDescent="0.25">
      <c r="B33" s="185" t="s">
        <v>12</v>
      </c>
      <c r="C33" s="526" t="s">
        <v>453</v>
      </c>
      <c r="D33" s="184"/>
      <c r="E33" s="184"/>
      <c r="F33" s="184"/>
    </row>
    <row r="34" spans="2:6" ht="15.6" customHeight="1" thickBot="1" x14ac:dyDescent="0.3">
      <c r="B34" s="299" t="s">
        <v>57</v>
      </c>
      <c r="C34" s="527" t="s">
        <v>454</v>
      </c>
      <c r="D34" s="124"/>
      <c r="E34" s="124"/>
      <c r="F34" s="124"/>
    </row>
    <row r="35" spans="2:6" ht="15.75" thickTop="1" x14ac:dyDescent="0.25"/>
  </sheetData>
  <sheetProtection algorithmName="SHA-512" hashValue="kFCrBSscTdv6U8Si2wJYwSxcm9F9XlouQzCxmL3KbiV+aYgMQFoOLUj7ZKy1hCknLPICm8qO/AxocOKVDR1pxA==" saltValue="3ysKhQXyleX6XfJgM7DVng==" spinCount="100000" sheet="1" objects="1" scenarios="1"/>
  <mergeCells count="3">
    <mergeCell ref="B30:C30"/>
    <mergeCell ref="B6:C6"/>
    <mergeCell ref="B8:C8"/>
  </mergeCells>
  <hyperlinks>
    <hyperlink ref="B22" location="Start_Screen!A1" display="Return to Start Screen"/>
    <hyperlink ref="B27" location="'6_Final_BMP_List'!A1" display="Go to Final Screening Results (Step 6)"/>
    <hyperlink ref="B1" location="Start_Screen!A1" display="Return to Start Screen"/>
    <hyperlink ref="B3" location="MAIN_MENU!A1" display="(RETURN TO MAIN MENU)"/>
    <hyperlink ref="B2" location="'5B_Final_Screening_Results'!A1" display="(Go to Previous Step)"/>
    <hyperlink ref="B2:C2" location="Tool_Overview!A1" display="(Go to Tool Overview)"/>
    <hyperlink ref="B25" location="MAIN_MENU!A1" display="(RETURN TO MAIN MENU)"/>
    <hyperlink ref="B24" location="Tool_Overview!A1" display="(Go to Tool Overview)"/>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outlinePr showOutlineSymbols="0"/>
    <pageSetUpPr fitToPage="1"/>
  </sheetPr>
  <dimension ref="A1:AO51"/>
  <sheetViews>
    <sheetView showGridLines="0" showRowColHeaders="0" showOutlineSymbols="0" zoomScaleNormal="100" workbookViewId="0">
      <pane xSplit="1" ySplit="6" topLeftCell="B7" activePane="bottomRight" state="frozen"/>
      <selection activeCell="B32" sqref="B32:O37"/>
      <selection pane="topRight" activeCell="B32" sqref="B32:O37"/>
      <selection pane="bottomLeft" activeCell="B32" sqref="B32:O37"/>
      <selection pane="bottomRight" activeCell="C18" sqref="C18"/>
    </sheetView>
  </sheetViews>
  <sheetFormatPr defaultColWidth="8.85546875" defaultRowHeight="15" x14ac:dyDescent="0.25"/>
  <cols>
    <col min="1" max="1" width="10.7109375" style="122" customWidth="1"/>
    <col min="2" max="2" width="25" style="122" customWidth="1"/>
    <col min="3" max="3" width="74.7109375" style="122" customWidth="1"/>
    <col min="4" max="4" width="61.28515625" style="122" customWidth="1"/>
    <col min="5" max="5" width="3.28515625" style="122" customWidth="1"/>
    <col min="6" max="9" width="30.7109375" style="122" customWidth="1"/>
    <col min="10" max="16384" width="8.85546875" style="122"/>
  </cols>
  <sheetData>
    <row r="1" spans="1:41" ht="12" customHeight="1" x14ac:dyDescent="0.25">
      <c r="B1" s="435" t="s">
        <v>416</v>
      </c>
      <c r="C1" s="208"/>
    </row>
    <row r="2" spans="1:41" ht="12" customHeight="1" x14ac:dyDescent="0.25">
      <c r="B2" s="435" t="s">
        <v>421</v>
      </c>
      <c r="C2" s="208"/>
    </row>
    <row r="3" spans="1:41" ht="12" customHeight="1" x14ac:dyDescent="0.25">
      <c r="B3" s="533" t="s">
        <v>434</v>
      </c>
      <c r="C3" s="304"/>
    </row>
    <row r="4" spans="1:41" ht="6" customHeight="1" x14ac:dyDescent="0.25"/>
    <row r="5" spans="1:41" s="394" customFormat="1" ht="21" x14ac:dyDescent="0.25">
      <c r="A5" s="212" t="s">
        <v>37</v>
      </c>
    </row>
    <row r="6" spans="1:41" ht="15" customHeight="1" x14ac:dyDescent="0.25">
      <c r="B6" s="587" t="s">
        <v>572</v>
      </c>
      <c r="C6" s="588"/>
      <c r="D6" s="589"/>
      <c r="E6" s="457"/>
      <c r="F6" s="458"/>
      <c r="G6" s="586"/>
      <c r="H6" s="586"/>
      <c r="I6" s="586"/>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row>
    <row r="7" spans="1:41" ht="6" customHeight="1" x14ac:dyDescent="0.25">
      <c r="B7" s="153"/>
      <c r="C7" s="153"/>
      <c r="D7" s="153"/>
      <c r="E7" s="153"/>
      <c r="F7" s="153"/>
      <c r="G7" s="153"/>
      <c r="H7" s="153"/>
      <c r="I7" s="153"/>
    </row>
    <row r="8" spans="1:41" ht="18.75" customHeight="1" x14ac:dyDescent="0.25">
      <c r="B8" s="395"/>
      <c r="C8" s="396" t="s">
        <v>290</v>
      </c>
      <c r="D8" s="397" t="s">
        <v>42</v>
      </c>
      <c r="E8" s="397"/>
      <c r="F8" s="395"/>
      <c r="G8" s="153"/>
      <c r="H8" s="153"/>
      <c r="I8" s="153"/>
    </row>
    <row r="9" spans="1:41" s="154" customFormat="1" ht="9.9499999999999993" customHeight="1" x14ac:dyDescent="0.25">
      <c r="B9" s="171"/>
      <c r="C9" s="182"/>
      <c r="D9" s="172"/>
      <c r="E9" s="172"/>
      <c r="F9" s="170"/>
    </row>
    <row r="10" spans="1:41" s="154" customFormat="1" ht="30" customHeight="1" x14ac:dyDescent="0.25">
      <c r="B10" s="174"/>
      <c r="C10" s="398" t="s">
        <v>422</v>
      </c>
      <c r="D10" s="173" t="s">
        <v>423</v>
      </c>
      <c r="E10" s="178"/>
    </row>
    <row r="11" spans="1:41" s="154" customFormat="1" ht="9.9499999999999993" customHeight="1" x14ac:dyDescent="0.25">
      <c r="B11" s="175"/>
      <c r="C11" s="179"/>
      <c r="D11" s="178"/>
      <c r="E11" s="178"/>
    </row>
    <row r="12" spans="1:41" s="154" customFormat="1" ht="30" customHeight="1" x14ac:dyDescent="0.25">
      <c r="B12" s="174"/>
      <c r="C12" s="398" t="s">
        <v>47</v>
      </c>
      <c r="D12" s="173" t="s">
        <v>318</v>
      </c>
      <c r="E12" s="178"/>
    </row>
    <row r="13" spans="1:41" s="154" customFormat="1" ht="9.9499999999999993" customHeight="1" x14ac:dyDescent="0.25">
      <c r="B13" s="175"/>
      <c r="C13" s="179"/>
      <c r="D13" s="178"/>
      <c r="E13" s="178"/>
    </row>
    <row r="14" spans="1:41" s="154" customFormat="1" ht="30" customHeight="1" x14ac:dyDescent="0.25">
      <c r="B14" s="174"/>
      <c r="C14" s="398" t="s">
        <v>399</v>
      </c>
      <c r="D14" s="173" t="s">
        <v>398</v>
      </c>
      <c r="E14" s="178"/>
    </row>
    <row r="15" spans="1:41" s="154" customFormat="1" ht="9.9499999999999993" customHeight="1" x14ac:dyDescent="0.25">
      <c r="B15" s="175"/>
      <c r="C15" s="177"/>
      <c r="D15" s="178"/>
      <c r="E15" s="178"/>
    </row>
    <row r="16" spans="1:41" s="154" customFormat="1" ht="30" customHeight="1" x14ac:dyDescent="0.25">
      <c r="B16" s="7" t="s">
        <v>46</v>
      </c>
      <c r="C16" s="399" t="s">
        <v>58</v>
      </c>
      <c r="D16" s="173" t="s">
        <v>275</v>
      </c>
      <c r="E16" s="178"/>
    </row>
    <row r="17" spans="2:5" s="154" customFormat="1" ht="9.9499999999999993" customHeight="1" x14ac:dyDescent="0.25">
      <c r="B17" s="175"/>
      <c r="C17" s="181"/>
      <c r="D17" s="178"/>
      <c r="E17" s="178"/>
    </row>
    <row r="18" spans="2:5" s="154" customFormat="1" ht="30" customHeight="1" x14ac:dyDescent="0.25">
      <c r="B18" s="6" t="s">
        <v>43</v>
      </c>
      <c r="C18" s="400" t="s">
        <v>135</v>
      </c>
      <c r="D18" s="173" t="s">
        <v>45</v>
      </c>
      <c r="E18" s="178"/>
    </row>
    <row r="19" spans="2:5" s="154" customFormat="1" ht="9.9499999999999993" customHeight="1" x14ac:dyDescent="0.25">
      <c r="B19" s="175"/>
      <c r="C19" s="181"/>
      <c r="D19" s="178"/>
      <c r="E19" s="178"/>
    </row>
    <row r="20" spans="2:5" s="154" customFormat="1" ht="30" customHeight="1" x14ac:dyDescent="0.25">
      <c r="B20" s="6" t="s">
        <v>44</v>
      </c>
      <c r="C20" s="401" t="s">
        <v>127</v>
      </c>
      <c r="D20" s="173" t="s">
        <v>309</v>
      </c>
      <c r="E20" s="178"/>
    </row>
    <row r="21" spans="2:5" s="154" customFormat="1" ht="9.9499999999999993" customHeight="1" x14ac:dyDescent="0.25">
      <c r="B21" s="175"/>
      <c r="C21" s="181"/>
      <c r="D21" s="178"/>
      <c r="E21" s="178"/>
    </row>
    <row r="22" spans="2:5" s="154" customFormat="1" ht="30" customHeight="1" x14ac:dyDescent="0.25">
      <c r="B22" s="6" t="s">
        <v>124</v>
      </c>
      <c r="C22" s="402" t="s">
        <v>126</v>
      </c>
      <c r="D22" s="173" t="s">
        <v>315</v>
      </c>
      <c r="E22" s="178"/>
    </row>
    <row r="23" spans="2:5" s="154" customFormat="1" ht="9.9499999999999993" customHeight="1" x14ac:dyDescent="0.25">
      <c r="B23" s="175"/>
      <c r="C23" s="181"/>
      <c r="D23" s="178"/>
      <c r="E23" s="178"/>
    </row>
    <row r="24" spans="2:5" s="154" customFormat="1" ht="30" customHeight="1" x14ac:dyDescent="0.25">
      <c r="B24" s="6" t="s">
        <v>125</v>
      </c>
      <c r="C24" s="402" t="s">
        <v>223</v>
      </c>
      <c r="D24" s="173" t="s">
        <v>312</v>
      </c>
      <c r="E24" s="178"/>
    </row>
    <row r="25" spans="2:5" s="154" customFormat="1" ht="9.9499999999999993" customHeight="1" x14ac:dyDescent="0.25">
      <c r="B25" s="175"/>
      <c r="C25" s="181"/>
      <c r="D25" s="178"/>
      <c r="E25" s="178"/>
    </row>
    <row r="26" spans="2:5" s="154" customFormat="1" ht="30" customHeight="1" x14ac:dyDescent="0.25">
      <c r="B26" s="6" t="s">
        <v>118</v>
      </c>
      <c r="C26" s="403" t="s">
        <v>123</v>
      </c>
      <c r="D26" s="173" t="s">
        <v>314</v>
      </c>
      <c r="E26" s="178"/>
    </row>
    <row r="27" spans="2:5" s="154" customFormat="1" ht="9.9499999999999993" customHeight="1" x14ac:dyDescent="0.25">
      <c r="B27" s="175"/>
      <c r="C27" s="181"/>
      <c r="D27" s="178"/>
      <c r="E27" s="178"/>
    </row>
    <row r="28" spans="2:5" s="154" customFormat="1" ht="29.85" customHeight="1" x14ac:dyDescent="0.25">
      <c r="B28" s="6" t="s">
        <v>119</v>
      </c>
      <c r="C28" s="403" t="s">
        <v>221</v>
      </c>
      <c r="D28" s="173" t="s">
        <v>310</v>
      </c>
      <c r="E28" s="178"/>
    </row>
    <row r="29" spans="2:5" s="154" customFormat="1" ht="9.9499999999999993" customHeight="1" x14ac:dyDescent="0.25">
      <c r="B29" s="175"/>
      <c r="C29" s="181"/>
      <c r="D29" s="178"/>
      <c r="E29" s="178"/>
    </row>
    <row r="30" spans="2:5" s="154" customFormat="1" ht="30" customHeight="1" x14ac:dyDescent="0.25">
      <c r="B30" s="6" t="s">
        <v>120</v>
      </c>
      <c r="C30" s="404" t="s">
        <v>122</v>
      </c>
      <c r="D30" s="173" t="s">
        <v>313</v>
      </c>
      <c r="E30" s="178"/>
    </row>
    <row r="31" spans="2:5" s="154" customFormat="1" ht="9.9499999999999993" customHeight="1" x14ac:dyDescent="0.25">
      <c r="B31" s="175"/>
      <c r="C31" s="181"/>
      <c r="D31" s="178"/>
      <c r="E31" s="545"/>
    </row>
    <row r="32" spans="2:5" s="154" customFormat="1" ht="30" customHeight="1" x14ac:dyDescent="0.25">
      <c r="B32" s="6" t="s">
        <v>121</v>
      </c>
      <c r="C32" s="404" t="s">
        <v>222</v>
      </c>
      <c r="D32" s="173" t="s">
        <v>311</v>
      </c>
      <c r="E32" s="178"/>
    </row>
    <row r="33" spans="2:5" s="154" customFormat="1" ht="9.9499999999999993" customHeight="1" x14ac:dyDescent="0.25">
      <c r="B33" s="175"/>
      <c r="C33" s="181"/>
      <c r="D33" s="178"/>
      <c r="E33" s="178"/>
    </row>
    <row r="34" spans="2:5" s="154" customFormat="1" ht="30" customHeight="1" x14ac:dyDescent="0.25">
      <c r="B34" s="6" t="s">
        <v>219</v>
      </c>
      <c r="C34" s="405" t="s">
        <v>220</v>
      </c>
      <c r="D34" s="173" t="s">
        <v>276</v>
      </c>
      <c r="E34" s="178"/>
    </row>
    <row r="35" spans="2:5" s="154" customFormat="1" ht="9.9499999999999993" customHeight="1" x14ac:dyDescent="0.25">
      <c r="B35" s="175"/>
      <c r="C35" s="181"/>
      <c r="D35" s="178"/>
      <c r="E35" s="178"/>
    </row>
    <row r="36" spans="2:5" s="154" customFormat="1" ht="30" customHeight="1" x14ac:dyDescent="0.25">
      <c r="B36" s="7" t="s">
        <v>46</v>
      </c>
      <c r="C36" s="475" t="s">
        <v>627</v>
      </c>
      <c r="D36" s="173" t="s">
        <v>629</v>
      </c>
      <c r="E36" s="178"/>
    </row>
    <row r="37" spans="2:5" s="154" customFormat="1" ht="9.9499999999999993" customHeight="1" x14ac:dyDescent="0.25">
      <c r="B37" s="175"/>
      <c r="C37" s="181"/>
      <c r="D37" s="178"/>
      <c r="E37" s="178"/>
    </row>
    <row r="38" spans="2:5" s="154" customFormat="1" ht="30" customHeight="1" x14ac:dyDescent="0.25">
      <c r="B38" s="7" t="s">
        <v>46</v>
      </c>
      <c r="C38" s="475" t="s">
        <v>628</v>
      </c>
      <c r="D38" s="173" t="s">
        <v>630</v>
      </c>
      <c r="E38" s="178"/>
    </row>
    <row r="39" spans="2:5" s="154" customFormat="1" ht="9.9499999999999993" customHeight="1" x14ac:dyDescent="0.25">
      <c r="B39" s="175"/>
      <c r="C39" s="180"/>
      <c r="D39" s="178"/>
      <c r="E39" s="178"/>
    </row>
    <row r="40" spans="2:5" s="154" customFormat="1" ht="30" customHeight="1" x14ac:dyDescent="0.25">
      <c r="B40" s="176"/>
      <c r="C40" s="398" t="s">
        <v>519</v>
      </c>
      <c r="D40" s="173" t="s">
        <v>225</v>
      </c>
      <c r="E40" s="178"/>
    </row>
    <row r="41" spans="2:5" s="154" customFormat="1" ht="9.9499999999999993" customHeight="1" x14ac:dyDescent="0.25">
      <c r="B41" s="175"/>
      <c r="C41" s="179"/>
      <c r="D41" s="178"/>
      <c r="E41" s="178"/>
    </row>
    <row r="42" spans="2:5" s="154" customFormat="1" ht="30" customHeight="1" x14ac:dyDescent="0.25">
      <c r="B42" s="174"/>
      <c r="C42" s="406" t="s">
        <v>224</v>
      </c>
      <c r="D42" s="173" t="s">
        <v>226</v>
      </c>
      <c r="E42" s="178"/>
    </row>
    <row r="43" spans="2:5" s="154" customFormat="1" ht="9.9499999999999993" customHeight="1" x14ac:dyDescent="0.25">
      <c r="B43" s="175"/>
      <c r="C43" s="183"/>
      <c r="D43" s="178"/>
      <c r="E43" s="178"/>
    </row>
    <row r="44" spans="2:5" x14ac:dyDescent="0.25">
      <c r="C44" s="407"/>
    </row>
    <row r="45" spans="2:5" ht="15.75" thickBot="1" x14ac:dyDescent="0.3"/>
    <row r="46" spans="2:5" ht="20.25" thickTop="1" thickBot="1" x14ac:dyDescent="0.3">
      <c r="B46" s="594" t="s">
        <v>451</v>
      </c>
      <c r="C46" s="595"/>
      <c r="D46" s="596"/>
    </row>
    <row r="47" spans="2:5" ht="23.25" x14ac:dyDescent="0.25">
      <c r="B47" s="398" t="s">
        <v>456</v>
      </c>
      <c r="C47" s="590" t="s">
        <v>457</v>
      </c>
      <c r="D47" s="591"/>
    </row>
    <row r="48" spans="2:5" x14ac:dyDescent="0.25">
      <c r="B48" s="408" t="s">
        <v>55</v>
      </c>
      <c r="C48" s="592" t="s">
        <v>452</v>
      </c>
      <c r="D48" s="593"/>
    </row>
    <row r="49" spans="2:4" x14ac:dyDescent="0.25">
      <c r="B49" s="185" t="s">
        <v>12</v>
      </c>
      <c r="C49" s="582" t="s">
        <v>453</v>
      </c>
      <c r="D49" s="583"/>
    </row>
    <row r="50" spans="2:4" ht="15.75" thickBot="1" x14ac:dyDescent="0.3">
      <c r="B50" s="299" t="s">
        <v>57</v>
      </c>
      <c r="C50" s="584" t="s">
        <v>454</v>
      </c>
      <c r="D50" s="585"/>
    </row>
    <row r="51" spans="2:4" ht="15.75" thickTop="1" x14ac:dyDescent="0.25"/>
  </sheetData>
  <sheetProtection algorithmName="SHA-512" hashValue="cTOLVd1bUnxL4yTBMiJU1bKaXAhRLQwhPVqFppgyTtka4fEPkRQHpu0m0qMmOuuEIWNUQURONU5JeVap3JyMTw==" saltValue="ibhM7BW6MYxyLCplnijoOA==" spinCount="100000" sheet="1" objects="1" scenarios="1"/>
  <mergeCells count="7">
    <mergeCell ref="C49:D49"/>
    <mergeCell ref="C50:D50"/>
    <mergeCell ref="G6:I6"/>
    <mergeCell ref="B6:D6"/>
    <mergeCell ref="C47:D47"/>
    <mergeCell ref="C48:D48"/>
    <mergeCell ref="B46:D46"/>
  </mergeCells>
  <hyperlinks>
    <hyperlink ref="C24" location="'3B_Screening_Phase_1_Results'!A1" display="Review Remaining BMP List After Screening Phase 1"/>
    <hyperlink ref="C26" location="'4A_Screening_Phase_2'!A1" display="Answer Questions for Screening Phase 2"/>
    <hyperlink ref="C28" location="'4B_Screening_Phase_2_Results'!A1" display="Review Remaining BMP List After Screening Phase 2"/>
    <hyperlink ref="C30" location="'5A_Screening_Phase_3'!A1" display="Answer Questions for Screening Phase 3"/>
    <hyperlink ref="C34" location="'6_Final_BMP_List'!A1" display="Review Final BMP List After Screening"/>
    <hyperlink ref="C16" location="Detailed_BMP_Matrix!A1" display="Detailed BMP Matrix"/>
    <hyperlink ref="C36" location="'WQ_Calcs-ODOT'!A1" display="Water Quality Calculations - ODOT Methodology"/>
    <hyperlink ref="C18" location="'1_PostConstruction_Requirements'!A1" display="Determine Post-Construction Applicability"/>
    <hyperlink ref="C12" location="Tool_Overview!A1" display="Tool Overview"/>
    <hyperlink ref="C22" location="'3A_Screening_Phase_1'!A1" display="Answer Questions for Screening Phase 1"/>
    <hyperlink ref="C20" location="'2_Initial_BMP_List'!A1" display="Review List of BMPs Included in Tool"/>
    <hyperlink ref="C14" location="'User Worksheet'!A1" display="User Worksheet"/>
    <hyperlink ref="C32" location="'5B_Screening_Phase_3_Results'!A1" display="Review Screening Phase 3 Results"/>
    <hyperlink ref="C42" location="Glossary_of_Terms!A1" display="Glossary of Terms"/>
    <hyperlink ref="C40" location="Acronyms!A1" display="Acronyms List"/>
    <hyperlink ref="C38" location="'WQ_Calcs-General'!A1" display="Water Quality Calculations - General Methodology"/>
    <hyperlink ref="C10" location="Start_Screen!A1" display="Start Screen"/>
    <hyperlink ref="B1" location="Start_Screen!A1" display="Return to Start Screen"/>
    <hyperlink ref="B3" location="Detailed_BMP_Matrix!A1" display="(Go to Detailed BMP Matrix)"/>
    <hyperlink ref="B2" location="'User Worksheet'!A1" display="PREVIOUS: User Worksheet"/>
    <hyperlink ref="B38" location="BMP_Sizing_General!A1" display="Reference  --&gt;"/>
    <hyperlink ref="B36" location="BMP_Sizing_ODOT!A1" display="Reference  --&gt;"/>
    <hyperlink ref="B34" location="'6_Final_BMP_List'!A1" display="Step 6  --&gt;"/>
    <hyperlink ref="B32" location="'5B_Screening_Phase_3_Results'!A1" display="Step 5B  --&gt;"/>
    <hyperlink ref="B30" location="'5A_Screening_Phase_3'!A1" display="Step 5A  --&gt;"/>
    <hyperlink ref="B28" location="'4B_Screening_Phase_2_Results'!A1" display="Step 4B  --&gt;"/>
    <hyperlink ref="B26" location="'4A_Screening_Phase_2'!A1" display="Step 4A  --&gt;"/>
    <hyperlink ref="B24" location="'3B_Screening_Phase_1_Results'!A1" display="Step 3B  --&gt;"/>
    <hyperlink ref="B22" location="'3A_Screening_Phase_1'!A1" display="Step 3A  --&gt;"/>
    <hyperlink ref="B20" location="'2_Initial_BMP_List'!A1" display="Step 2  --&gt;"/>
    <hyperlink ref="B18" location="'1_PostConstruction_Requirements'!A1" display="Step 1  --&gt;"/>
    <hyperlink ref="B47" location="Acronyms!A1" display="Acronyms List"/>
    <hyperlink ref="B16" location="Detailed_BMP_Matrix!A1" display="Reference  --&gt;"/>
  </hyperlinks>
  <printOptions horizontalCentered="1"/>
  <pageMargins left="0.45" right="0.45" top="0.5" bottom="0.5" header="0.3" footer="0.3"/>
  <pageSetup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7030A0"/>
    <outlinePr showOutlineSymbols="0"/>
  </sheetPr>
  <dimension ref="A1:AT84"/>
  <sheetViews>
    <sheetView showGridLines="0" showRowColHeaders="0" showOutlineSymbols="0" zoomScaleNormal="100" zoomScaleSheetLayoutView="80" workbookViewId="0">
      <pane xSplit="2" ySplit="10" topLeftCell="C11" activePane="bottomRight" state="frozen"/>
      <selection activeCell="B32" sqref="B32:O37"/>
      <selection pane="topRight" activeCell="B32" sqref="B32:O37"/>
      <selection pane="bottomLeft" activeCell="B32" sqref="B32:O37"/>
      <selection pane="bottomRight" activeCell="F11" sqref="F11"/>
    </sheetView>
  </sheetViews>
  <sheetFormatPr defaultColWidth="8.85546875" defaultRowHeight="15" x14ac:dyDescent="0.25"/>
  <cols>
    <col min="1" max="1" width="10.7109375" style="337" customWidth="1"/>
    <col min="2" max="2" width="35.28515625" style="122" customWidth="1"/>
    <col min="3" max="5" width="24.7109375" style="122" customWidth="1"/>
    <col min="6" max="6" width="62.28515625" style="122" customWidth="1"/>
    <col min="7" max="7" width="35" style="122" customWidth="1"/>
    <col min="8" max="8" width="11.28515625" style="126" customWidth="1"/>
    <col min="9" max="9" width="19" style="126" customWidth="1"/>
    <col min="10" max="10" width="19.7109375" style="126" customWidth="1"/>
    <col min="11" max="11" width="16.5703125" style="126" customWidth="1"/>
    <col min="12" max="12" width="13.5703125" style="126" customWidth="1"/>
    <col min="13" max="13" width="14.28515625" style="126" customWidth="1"/>
    <col min="14" max="14" width="11.7109375" style="122" customWidth="1"/>
    <col min="15" max="15" width="11.28515625" style="122" customWidth="1"/>
    <col min="16" max="17" width="16.28515625" style="122" customWidth="1"/>
    <col min="18" max="21" width="15.7109375" style="122" customWidth="1"/>
    <col min="22" max="23" width="9.7109375" style="122" customWidth="1"/>
    <col min="24" max="24" width="9.85546875" style="122" customWidth="1"/>
    <col min="25" max="25" width="11.42578125" style="122" customWidth="1"/>
    <col min="26" max="26" width="13.140625" style="122" customWidth="1"/>
    <col min="27" max="27" width="15.28515625" style="122" customWidth="1"/>
    <col min="28" max="28" width="19.28515625" style="122" customWidth="1"/>
    <col min="29" max="29" width="15.140625" style="122" customWidth="1"/>
    <col min="30" max="30" width="15.28515625" style="122" customWidth="1"/>
    <col min="31" max="31" width="12.7109375" style="122" customWidth="1"/>
    <col min="32" max="32" width="13.5703125" style="122" customWidth="1"/>
    <col min="33" max="33" width="14.7109375" style="122" customWidth="1"/>
    <col min="34" max="34" width="11.42578125" style="122" customWidth="1"/>
    <col min="35" max="35" width="13.5703125" style="122" customWidth="1"/>
    <col min="36" max="36" width="16.42578125" style="122" customWidth="1"/>
    <col min="37" max="37" width="19.5703125" style="122" customWidth="1"/>
    <col min="38" max="38" width="14.28515625" style="122" customWidth="1"/>
    <col min="39" max="39" width="14.85546875" style="122" customWidth="1"/>
    <col min="40" max="41" width="12.85546875" style="122" customWidth="1"/>
    <col min="42" max="42" width="15.28515625" style="122" customWidth="1"/>
    <col min="43" max="43" width="14.85546875" style="122" customWidth="1"/>
    <col min="44" max="16384" width="8.85546875" style="122"/>
  </cols>
  <sheetData>
    <row r="1" spans="1:46" s="208" customFormat="1" ht="12" customHeight="1" thickTop="1" x14ac:dyDescent="0.25">
      <c r="A1" s="438"/>
      <c r="B1" s="669" t="s">
        <v>425</v>
      </c>
      <c r="C1" s="670"/>
      <c r="D1" s="650" t="s">
        <v>426</v>
      </c>
      <c r="E1" s="650"/>
      <c r="J1" s="211"/>
      <c r="K1" s="375"/>
      <c r="N1" s="376"/>
      <c r="O1" s="375"/>
      <c r="P1" s="184"/>
      <c r="Q1" s="184"/>
      <c r="R1" s="184"/>
      <c r="S1" s="184"/>
      <c r="T1" s="184"/>
      <c r="U1" s="184"/>
      <c r="V1" s="184"/>
      <c r="W1" s="184"/>
      <c r="X1" s="184"/>
      <c r="Y1" s="184"/>
      <c r="Z1" s="184"/>
      <c r="AA1" s="184"/>
      <c r="AB1" s="184"/>
      <c r="AD1" s="184"/>
      <c r="AE1" s="184"/>
      <c r="AF1" s="184"/>
      <c r="AG1" s="184"/>
      <c r="AH1" s="184"/>
      <c r="AT1" s="377"/>
    </row>
    <row r="2" spans="1:46" s="208" customFormat="1" ht="12" customHeight="1" x14ac:dyDescent="0.25">
      <c r="A2" s="439"/>
      <c r="B2" s="667" t="s">
        <v>436</v>
      </c>
      <c r="C2" s="671"/>
      <c r="D2" s="650"/>
      <c r="E2" s="650"/>
      <c r="F2" s="304"/>
      <c r="J2" s="211"/>
      <c r="K2" s="651"/>
      <c r="L2" s="651"/>
      <c r="M2" s="651"/>
      <c r="N2" s="376"/>
      <c r="O2" s="375"/>
      <c r="P2" s="184"/>
      <c r="Q2" s="184"/>
      <c r="R2" s="184"/>
      <c r="S2" s="184"/>
      <c r="T2" s="184"/>
      <c r="U2" s="184"/>
      <c r="V2" s="184"/>
      <c r="W2" s="184"/>
      <c r="X2" s="184"/>
      <c r="Y2" s="184"/>
      <c r="Z2" s="184"/>
      <c r="AA2" s="184"/>
      <c r="AB2" s="184"/>
      <c r="AD2" s="184"/>
      <c r="AE2" s="184"/>
      <c r="AF2" s="184"/>
      <c r="AG2" s="184"/>
      <c r="AH2" s="184"/>
    </row>
    <row r="3" spans="1:46" s="208" customFormat="1" ht="12" customHeight="1" x14ac:dyDescent="0.25">
      <c r="A3" s="439"/>
      <c r="B3" s="672" t="s">
        <v>433</v>
      </c>
      <c r="C3" s="673"/>
      <c r="D3" s="440"/>
      <c r="E3" s="441"/>
      <c r="F3" s="681"/>
      <c r="G3" s="681"/>
      <c r="H3" s="681"/>
      <c r="I3" s="681"/>
      <c r="N3" s="376"/>
      <c r="O3" s="375"/>
      <c r="P3" s="184"/>
      <c r="Q3" s="184"/>
      <c r="R3" s="184"/>
      <c r="S3" s="184"/>
      <c r="T3" s="184"/>
      <c r="U3" s="184"/>
      <c r="V3" s="184"/>
      <c r="W3" s="184"/>
      <c r="X3" s="184"/>
      <c r="Y3" s="184"/>
      <c r="Z3" s="184"/>
      <c r="AA3" s="184"/>
      <c r="AB3" s="184"/>
      <c r="AD3" s="184"/>
      <c r="AE3" s="184"/>
      <c r="AF3" s="184"/>
      <c r="AG3" s="184"/>
      <c r="AH3" s="184"/>
    </row>
    <row r="4" spans="1:46" ht="6" customHeight="1" x14ac:dyDescent="0.25">
      <c r="A4" s="328"/>
      <c r="B4" s="167"/>
      <c r="C4" s="456"/>
      <c r="D4" s="456"/>
      <c r="E4" s="456"/>
      <c r="F4" s="456"/>
    </row>
    <row r="5" spans="1:46" ht="21" customHeight="1" x14ac:dyDescent="0.25">
      <c r="A5" s="378" t="s">
        <v>62</v>
      </c>
      <c r="AA5" s="124"/>
      <c r="AD5" s="124"/>
      <c r="AE5" s="124"/>
    </row>
    <row r="6" spans="1:46" s="124" customFormat="1" ht="44.1" customHeight="1" x14ac:dyDescent="0.25">
      <c r="A6" s="328"/>
      <c r="B6" s="578" t="s">
        <v>599</v>
      </c>
      <c r="C6" s="652"/>
      <c r="D6" s="652"/>
      <c r="E6" s="652"/>
      <c r="F6" s="579"/>
      <c r="G6" s="149"/>
      <c r="H6" s="149"/>
      <c r="I6" s="149"/>
      <c r="J6" s="149"/>
      <c r="K6" s="149"/>
      <c r="L6" s="149"/>
      <c r="M6" s="149"/>
    </row>
    <row r="7" spans="1:46" s="124" customFormat="1" ht="6" customHeight="1" thickBot="1" x14ac:dyDescent="0.3">
      <c r="A7" s="328"/>
      <c r="H7" s="166"/>
      <c r="I7" s="166"/>
      <c r="J7" s="166"/>
      <c r="K7" s="166"/>
      <c r="L7" s="166"/>
      <c r="M7" s="166"/>
    </row>
    <row r="8" spans="1:46" s="379" customFormat="1" ht="17.850000000000001" customHeight="1" thickTop="1" x14ac:dyDescent="0.25">
      <c r="A8" s="616" t="s">
        <v>39</v>
      </c>
      <c r="B8" s="655" t="s">
        <v>88</v>
      </c>
      <c r="C8" s="631" t="s">
        <v>200</v>
      </c>
      <c r="D8" s="631"/>
      <c r="E8" s="632"/>
      <c r="F8" s="637" t="s">
        <v>198</v>
      </c>
      <c r="G8" s="638"/>
      <c r="H8" s="661" t="s">
        <v>361</v>
      </c>
      <c r="I8" s="662"/>
      <c r="J8" s="662"/>
      <c r="K8" s="662"/>
      <c r="L8" s="662"/>
      <c r="M8" s="663"/>
      <c r="N8" s="657" t="s">
        <v>196</v>
      </c>
      <c r="O8" s="658"/>
      <c r="P8" s="658"/>
      <c r="Q8" s="658"/>
      <c r="R8" s="658"/>
      <c r="S8" s="658"/>
      <c r="T8" s="658"/>
      <c r="U8" s="659"/>
      <c r="V8" s="626" t="s">
        <v>84</v>
      </c>
      <c r="W8" s="645"/>
      <c r="X8" s="645"/>
      <c r="Y8" s="645"/>
      <c r="Z8" s="627"/>
      <c r="AA8" s="664" t="s">
        <v>102</v>
      </c>
      <c r="AB8" s="626" t="s">
        <v>93</v>
      </c>
      <c r="AC8" s="627"/>
      <c r="AD8" s="624" t="s">
        <v>476</v>
      </c>
      <c r="AE8" s="625"/>
      <c r="AF8" s="641" t="s">
        <v>95</v>
      </c>
      <c r="AG8" s="642"/>
      <c r="AH8" s="643"/>
      <c r="AI8" s="626" t="s">
        <v>101</v>
      </c>
      <c r="AJ8" s="627"/>
      <c r="AK8" s="110" t="s">
        <v>503</v>
      </c>
      <c r="AL8" s="626" t="s">
        <v>10</v>
      </c>
      <c r="AM8" s="645"/>
      <c r="AN8" s="645"/>
      <c r="AO8" s="627"/>
      <c r="AP8" s="645" t="s">
        <v>103</v>
      </c>
      <c r="AQ8" s="627"/>
    </row>
    <row r="9" spans="1:46" s="157" customFormat="1" ht="29.85" customHeight="1" x14ac:dyDescent="0.25">
      <c r="A9" s="617"/>
      <c r="B9" s="656"/>
      <c r="C9" s="629" t="s">
        <v>697</v>
      </c>
      <c r="D9" s="639" t="s">
        <v>698</v>
      </c>
      <c r="E9" s="621" t="s">
        <v>699</v>
      </c>
      <c r="F9" s="633" t="s">
        <v>199</v>
      </c>
      <c r="G9" s="635" t="s">
        <v>74</v>
      </c>
      <c r="H9" s="660" t="s">
        <v>338</v>
      </c>
      <c r="I9" s="619"/>
      <c r="J9" s="619"/>
      <c r="K9" s="619"/>
      <c r="L9" s="619" t="s">
        <v>330</v>
      </c>
      <c r="M9" s="620"/>
      <c r="N9" s="613" t="s">
        <v>87</v>
      </c>
      <c r="O9" s="611"/>
      <c r="P9" s="611" t="s">
        <v>500</v>
      </c>
      <c r="Q9" s="611"/>
      <c r="R9" s="611"/>
      <c r="S9" s="611"/>
      <c r="T9" s="611"/>
      <c r="U9" s="612"/>
      <c r="V9" s="653" t="s">
        <v>96</v>
      </c>
      <c r="W9" s="654"/>
      <c r="X9" s="611" t="s">
        <v>528</v>
      </c>
      <c r="Y9" s="611" t="s">
        <v>213</v>
      </c>
      <c r="Z9" s="612" t="s">
        <v>94</v>
      </c>
      <c r="AA9" s="649"/>
      <c r="AB9" s="609" t="s">
        <v>583</v>
      </c>
      <c r="AC9" s="615" t="s">
        <v>481</v>
      </c>
      <c r="AD9" s="613" t="s">
        <v>474</v>
      </c>
      <c r="AE9" s="612" t="s">
        <v>475</v>
      </c>
      <c r="AF9" s="609" t="s">
        <v>180</v>
      </c>
      <c r="AG9" s="614" t="s">
        <v>201</v>
      </c>
      <c r="AH9" s="615" t="s">
        <v>184</v>
      </c>
      <c r="AI9" s="609" t="s">
        <v>587</v>
      </c>
      <c r="AJ9" s="615" t="s">
        <v>306</v>
      </c>
      <c r="AK9" s="648" t="s">
        <v>588</v>
      </c>
      <c r="AL9" s="609" t="s">
        <v>589</v>
      </c>
      <c r="AM9" s="614" t="s">
        <v>183</v>
      </c>
      <c r="AN9" s="614" t="s">
        <v>181</v>
      </c>
      <c r="AO9" s="615" t="s">
        <v>182</v>
      </c>
      <c r="AP9" s="614" t="s">
        <v>590</v>
      </c>
      <c r="AQ9" s="615" t="s">
        <v>230</v>
      </c>
    </row>
    <row r="10" spans="1:46" s="157" customFormat="1" ht="44.65" customHeight="1" thickBot="1" x14ac:dyDescent="0.3">
      <c r="A10" s="618"/>
      <c r="B10" s="656"/>
      <c r="C10" s="630"/>
      <c r="D10" s="640"/>
      <c r="E10" s="622"/>
      <c r="F10" s="634"/>
      <c r="G10" s="636"/>
      <c r="H10" s="528" t="s">
        <v>395</v>
      </c>
      <c r="I10" s="529" t="s">
        <v>342</v>
      </c>
      <c r="J10" s="529" t="s">
        <v>343</v>
      </c>
      <c r="K10" s="529" t="s">
        <v>344</v>
      </c>
      <c r="L10" s="529" t="s">
        <v>354</v>
      </c>
      <c r="M10" s="380" t="s">
        <v>355</v>
      </c>
      <c r="N10" s="530" t="s">
        <v>6</v>
      </c>
      <c r="O10" s="431" t="s">
        <v>496</v>
      </c>
      <c r="P10" s="431" t="s">
        <v>259</v>
      </c>
      <c r="Q10" s="431" t="s">
        <v>260</v>
      </c>
      <c r="R10" s="431" t="s">
        <v>197</v>
      </c>
      <c r="S10" s="431" t="s">
        <v>97</v>
      </c>
      <c r="T10" s="431" t="s">
        <v>98</v>
      </c>
      <c r="U10" s="532" t="s">
        <v>99</v>
      </c>
      <c r="V10" s="528" t="s">
        <v>173</v>
      </c>
      <c r="W10" s="531" t="s">
        <v>174</v>
      </c>
      <c r="X10" s="614"/>
      <c r="Y10" s="614"/>
      <c r="Z10" s="615"/>
      <c r="AA10" s="665"/>
      <c r="AB10" s="610"/>
      <c r="AC10" s="628"/>
      <c r="AD10" s="623"/>
      <c r="AE10" s="646"/>
      <c r="AF10" s="610"/>
      <c r="AG10" s="644"/>
      <c r="AH10" s="647"/>
      <c r="AI10" s="666"/>
      <c r="AJ10" s="628"/>
      <c r="AK10" s="649"/>
      <c r="AL10" s="610"/>
      <c r="AM10" s="644"/>
      <c r="AN10" s="644"/>
      <c r="AO10" s="647"/>
      <c r="AP10" s="644"/>
      <c r="AQ10" s="647"/>
    </row>
    <row r="11" spans="1:46" s="146" customFormat="1" ht="39" thickTop="1" x14ac:dyDescent="0.25">
      <c r="A11" s="606" t="s">
        <v>67</v>
      </c>
      <c r="B11" s="68" t="s">
        <v>522</v>
      </c>
      <c r="C11" s="65" t="str">
        <f>'3B_Screening_Phase_1_Results'!D11</f>
        <v>Not Screened Out</v>
      </c>
      <c r="D11" s="11" t="str">
        <f>'4B_Screening_Phase_2_Results'!E11</f>
        <v>Not Screened Out</v>
      </c>
      <c r="E11" s="32" t="str">
        <f>'5B_Screening_Phase_3_Results'!E11</f>
        <v>Not Screened Out</v>
      </c>
      <c r="F11" s="29" t="s">
        <v>529</v>
      </c>
      <c r="G11" s="73" t="s">
        <v>304</v>
      </c>
      <c r="H11" s="76" t="s">
        <v>14</v>
      </c>
      <c r="I11" s="17" t="s">
        <v>33</v>
      </c>
      <c r="J11" s="18" t="s">
        <v>15</v>
      </c>
      <c r="K11" s="18" t="s">
        <v>14</v>
      </c>
      <c r="L11" s="18" t="s">
        <v>15</v>
      </c>
      <c r="M11" s="77" t="s">
        <v>16</v>
      </c>
      <c r="N11" s="86" t="s">
        <v>15</v>
      </c>
      <c r="O11" s="200" t="s">
        <v>15</v>
      </c>
      <c r="P11" s="43" t="s">
        <v>9</v>
      </c>
      <c r="Q11" s="43" t="s">
        <v>9</v>
      </c>
      <c r="R11" s="43" t="s">
        <v>9</v>
      </c>
      <c r="S11" s="43" t="s">
        <v>9</v>
      </c>
      <c r="T11" s="43" t="s">
        <v>9</v>
      </c>
      <c r="U11" s="87" t="s">
        <v>9</v>
      </c>
      <c r="V11" s="90" t="s">
        <v>16</v>
      </c>
      <c r="W11" s="20" t="s">
        <v>16</v>
      </c>
      <c r="X11" s="19">
        <v>1</v>
      </c>
      <c r="Y11" s="19" t="s">
        <v>16</v>
      </c>
      <c r="Z11" s="93" t="s">
        <v>16</v>
      </c>
      <c r="AA11" s="98" t="s">
        <v>15</v>
      </c>
      <c r="AB11" s="90" t="s">
        <v>16</v>
      </c>
      <c r="AC11" s="93">
        <v>5</v>
      </c>
      <c r="AD11" s="90">
        <v>25</v>
      </c>
      <c r="AE11" s="93" t="s">
        <v>16</v>
      </c>
      <c r="AF11" s="76" t="s">
        <v>14</v>
      </c>
      <c r="AG11" s="19" t="s">
        <v>15</v>
      </c>
      <c r="AH11" s="93" t="s">
        <v>15</v>
      </c>
      <c r="AI11" s="86" t="s">
        <v>16</v>
      </c>
      <c r="AJ11" s="109" t="s">
        <v>16</v>
      </c>
      <c r="AK11" s="111" t="s">
        <v>206</v>
      </c>
      <c r="AL11" s="90" t="s">
        <v>8</v>
      </c>
      <c r="AM11" s="17" t="s">
        <v>14</v>
      </c>
      <c r="AN11" s="17" t="s">
        <v>15</v>
      </c>
      <c r="AO11" s="77" t="s">
        <v>15</v>
      </c>
      <c r="AP11" s="18" t="s">
        <v>15</v>
      </c>
      <c r="AQ11" s="77" t="s">
        <v>14</v>
      </c>
    </row>
    <row r="12" spans="1:46" s="146" customFormat="1" ht="38.25" x14ac:dyDescent="0.25">
      <c r="A12" s="607"/>
      <c r="B12" s="69" t="s">
        <v>303</v>
      </c>
      <c r="C12" s="66" t="str">
        <f>'3B_Screening_Phase_1_Results'!D12</f>
        <v>Not Screened Out</v>
      </c>
      <c r="D12" s="12" t="str">
        <f>'4B_Screening_Phase_2_Results'!E12</f>
        <v>Not Screened Out</v>
      </c>
      <c r="E12" s="33" t="str">
        <f>'5B_Screening_Phase_3_Results'!E12</f>
        <v>Not Screened Out</v>
      </c>
      <c r="F12" s="30" t="s">
        <v>185</v>
      </c>
      <c r="G12" s="74" t="s">
        <v>249</v>
      </c>
      <c r="H12" s="78" t="s">
        <v>14</v>
      </c>
      <c r="I12" s="21" t="s">
        <v>89</v>
      </c>
      <c r="J12" s="22" t="s">
        <v>14</v>
      </c>
      <c r="K12" s="22" t="s">
        <v>15</v>
      </c>
      <c r="L12" s="22" t="s">
        <v>15</v>
      </c>
      <c r="M12" s="79" t="s">
        <v>16</v>
      </c>
      <c r="N12" s="88" t="s">
        <v>14</v>
      </c>
      <c r="O12" s="201" t="s">
        <v>15</v>
      </c>
      <c r="P12" s="24" t="s">
        <v>9</v>
      </c>
      <c r="Q12" s="24" t="s">
        <v>9</v>
      </c>
      <c r="R12" s="24" t="s">
        <v>9</v>
      </c>
      <c r="S12" s="24" t="s">
        <v>9</v>
      </c>
      <c r="T12" s="24" t="s">
        <v>9</v>
      </c>
      <c r="U12" s="79" t="s">
        <v>9</v>
      </c>
      <c r="V12" s="88" t="s">
        <v>16</v>
      </c>
      <c r="W12" s="23" t="s">
        <v>16</v>
      </c>
      <c r="X12" s="24">
        <v>2</v>
      </c>
      <c r="Y12" s="24" t="s">
        <v>16</v>
      </c>
      <c r="Z12" s="94" t="s">
        <v>16</v>
      </c>
      <c r="AA12" s="99" t="s">
        <v>15</v>
      </c>
      <c r="AB12" s="88" t="s">
        <v>16</v>
      </c>
      <c r="AC12" s="79">
        <v>4</v>
      </c>
      <c r="AD12" s="104" t="s">
        <v>16</v>
      </c>
      <c r="AE12" s="79">
        <v>1</v>
      </c>
      <c r="AF12" s="78" t="s">
        <v>14</v>
      </c>
      <c r="AG12" s="24" t="s">
        <v>15</v>
      </c>
      <c r="AH12" s="94" t="s">
        <v>15</v>
      </c>
      <c r="AI12" s="88" t="s">
        <v>16</v>
      </c>
      <c r="AJ12" s="94" t="s">
        <v>16</v>
      </c>
      <c r="AK12" s="112" t="s">
        <v>208</v>
      </c>
      <c r="AL12" s="88" t="s">
        <v>8</v>
      </c>
      <c r="AM12" s="21" t="s">
        <v>14</v>
      </c>
      <c r="AN12" s="21" t="s">
        <v>15</v>
      </c>
      <c r="AO12" s="79" t="s">
        <v>14</v>
      </c>
      <c r="AP12" s="22" t="s">
        <v>15</v>
      </c>
      <c r="AQ12" s="79" t="s">
        <v>14</v>
      </c>
    </row>
    <row r="13" spans="1:46" s="146" customFormat="1" ht="63.75" x14ac:dyDescent="0.25">
      <c r="A13" s="607"/>
      <c r="B13" s="69" t="s">
        <v>523</v>
      </c>
      <c r="C13" s="66" t="str">
        <f>'3B_Screening_Phase_1_Results'!D13</f>
        <v>Not Screened Out</v>
      </c>
      <c r="D13" s="12" t="str">
        <f>'4B_Screening_Phase_2_Results'!E13</f>
        <v>Not Screened Out</v>
      </c>
      <c r="E13" s="33" t="str">
        <f>'5B_Screening_Phase_3_Results'!E13</f>
        <v>Not Screened Out</v>
      </c>
      <c r="F13" s="30" t="s">
        <v>292</v>
      </c>
      <c r="G13" s="74" t="s">
        <v>708</v>
      </c>
      <c r="H13" s="78" t="s">
        <v>15</v>
      </c>
      <c r="I13" s="47" t="s">
        <v>277</v>
      </c>
      <c r="J13" s="22" t="s">
        <v>16</v>
      </c>
      <c r="K13" s="22" t="s">
        <v>16</v>
      </c>
      <c r="L13" s="22" t="s">
        <v>15</v>
      </c>
      <c r="M13" s="79" t="s">
        <v>16</v>
      </c>
      <c r="N13" s="88" t="s">
        <v>15</v>
      </c>
      <c r="O13" s="202" t="s">
        <v>15</v>
      </c>
      <c r="P13" s="24" t="s">
        <v>8</v>
      </c>
      <c r="Q13" s="24" t="s">
        <v>9</v>
      </c>
      <c r="R13" s="24" t="s">
        <v>8</v>
      </c>
      <c r="S13" s="24" t="s">
        <v>9</v>
      </c>
      <c r="T13" s="24" t="s">
        <v>8</v>
      </c>
      <c r="U13" s="79" t="s">
        <v>8</v>
      </c>
      <c r="V13" s="88" t="s">
        <v>16</v>
      </c>
      <c r="W13" s="23" t="s">
        <v>16</v>
      </c>
      <c r="X13" s="24">
        <v>2</v>
      </c>
      <c r="Y13" s="24" t="s">
        <v>16</v>
      </c>
      <c r="Z13" s="94" t="s">
        <v>16</v>
      </c>
      <c r="AA13" s="99" t="s">
        <v>15</v>
      </c>
      <c r="AB13" s="88" t="s">
        <v>16</v>
      </c>
      <c r="AC13" s="79">
        <v>4</v>
      </c>
      <c r="AD13" s="104">
        <v>25</v>
      </c>
      <c r="AE13" s="79" t="s">
        <v>16</v>
      </c>
      <c r="AF13" s="78" t="s">
        <v>14</v>
      </c>
      <c r="AG13" s="24" t="s">
        <v>15</v>
      </c>
      <c r="AH13" s="94" t="s">
        <v>15</v>
      </c>
      <c r="AI13" s="88" t="s">
        <v>16</v>
      </c>
      <c r="AJ13" s="94" t="s">
        <v>16</v>
      </c>
      <c r="AK13" s="112" t="s">
        <v>207</v>
      </c>
      <c r="AL13" s="88" t="s">
        <v>7</v>
      </c>
      <c r="AM13" s="21" t="s">
        <v>14</v>
      </c>
      <c r="AN13" s="21" t="s">
        <v>15</v>
      </c>
      <c r="AO13" s="79" t="s">
        <v>15</v>
      </c>
      <c r="AP13" s="22" t="s">
        <v>15</v>
      </c>
      <c r="AQ13" s="79" t="s">
        <v>14</v>
      </c>
    </row>
    <row r="14" spans="1:46" s="146" customFormat="1" ht="63.75" x14ac:dyDescent="0.25">
      <c r="A14" s="607"/>
      <c r="B14" s="69" t="s">
        <v>63</v>
      </c>
      <c r="C14" s="66" t="str">
        <f>'3B_Screening_Phase_1_Results'!D14</f>
        <v>Not Screened Out</v>
      </c>
      <c r="D14" s="12" t="str">
        <f>'4B_Screening_Phase_2_Results'!E14</f>
        <v>Not Screened Out</v>
      </c>
      <c r="E14" s="33" t="str">
        <f>'5B_Screening_Phase_3_Results'!E14</f>
        <v>Not Screened Out</v>
      </c>
      <c r="F14" s="30" t="s">
        <v>186</v>
      </c>
      <c r="G14" s="74" t="s">
        <v>81</v>
      </c>
      <c r="H14" s="78" t="s">
        <v>15</v>
      </c>
      <c r="I14" s="47" t="s">
        <v>277</v>
      </c>
      <c r="J14" s="22" t="s">
        <v>16</v>
      </c>
      <c r="K14" s="22" t="s">
        <v>16</v>
      </c>
      <c r="L14" s="22" t="s">
        <v>15</v>
      </c>
      <c r="M14" s="79" t="s">
        <v>16</v>
      </c>
      <c r="N14" s="88" t="s">
        <v>15</v>
      </c>
      <c r="O14" s="202" t="s">
        <v>15</v>
      </c>
      <c r="P14" s="24" t="s">
        <v>8</v>
      </c>
      <c r="Q14" s="24" t="s">
        <v>8</v>
      </c>
      <c r="R14" s="24" t="s">
        <v>8</v>
      </c>
      <c r="S14" s="24" t="s">
        <v>8</v>
      </c>
      <c r="T14" s="24" t="s">
        <v>7</v>
      </c>
      <c r="U14" s="79" t="s">
        <v>8</v>
      </c>
      <c r="V14" s="88" t="s">
        <v>16</v>
      </c>
      <c r="W14" s="23" t="s">
        <v>16</v>
      </c>
      <c r="X14" s="24">
        <v>1</v>
      </c>
      <c r="Y14" s="24" t="s">
        <v>16</v>
      </c>
      <c r="Z14" s="94" t="s">
        <v>16</v>
      </c>
      <c r="AA14" s="99" t="s">
        <v>15</v>
      </c>
      <c r="AB14" s="88" t="s">
        <v>16</v>
      </c>
      <c r="AC14" s="79">
        <v>5</v>
      </c>
      <c r="AD14" s="104">
        <v>2</v>
      </c>
      <c r="AE14" s="79" t="s">
        <v>16</v>
      </c>
      <c r="AF14" s="78" t="s">
        <v>14</v>
      </c>
      <c r="AG14" s="24" t="s">
        <v>15</v>
      </c>
      <c r="AH14" s="94" t="s">
        <v>15</v>
      </c>
      <c r="AI14" s="88" t="s">
        <v>16</v>
      </c>
      <c r="AJ14" s="94" t="s">
        <v>16</v>
      </c>
      <c r="AK14" s="112" t="s">
        <v>208</v>
      </c>
      <c r="AL14" s="88" t="s">
        <v>7</v>
      </c>
      <c r="AM14" s="21" t="s">
        <v>14</v>
      </c>
      <c r="AN14" s="21" t="s">
        <v>15</v>
      </c>
      <c r="AO14" s="79" t="s">
        <v>14</v>
      </c>
      <c r="AP14" s="22" t="s">
        <v>15</v>
      </c>
      <c r="AQ14" s="79" t="s">
        <v>14</v>
      </c>
    </row>
    <row r="15" spans="1:46" s="146" customFormat="1" ht="38.25" x14ac:dyDescent="0.25">
      <c r="A15" s="607"/>
      <c r="B15" s="69" t="s">
        <v>64</v>
      </c>
      <c r="C15" s="66" t="str">
        <f>'3B_Screening_Phase_1_Results'!D15</f>
        <v>Not Screened Out</v>
      </c>
      <c r="D15" s="12" t="str">
        <f>'4B_Screening_Phase_2_Results'!E15</f>
        <v>Not Screened Out</v>
      </c>
      <c r="E15" s="33" t="str">
        <f>'5B_Screening_Phase_3_Results'!E15</f>
        <v>Not Screened Out</v>
      </c>
      <c r="F15" s="30" t="s">
        <v>187</v>
      </c>
      <c r="G15" s="74" t="s">
        <v>250</v>
      </c>
      <c r="H15" s="78" t="s">
        <v>15</v>
      </c>
      <c r="I15" s="21" t="s">
        <v>16</v>
      </c>
      <c r="J15" s="22" t="s">
        <v>16</v>
      </c>
      <c r="K15" s="22" t="s">
        <v>16</v>
      </c>
      <c r="L15" s="22" t="s">
        <v>15</v>
      </c>
      <c r="M15" s="79" t="s">
        <v>16</v>
      </c>
      <c r="N15" s="88" t="s">
        <v>15</v>
      </c>
      <c r="O15" s="202" t="s">
        <v>15</v>
      </c>
      <c r="P15" s="24" t="s">
        <v>8</v>
      </c>
      <c r="Q15" s="24" t="s">
        <v>9</v>
      </c>
      <c r="R15" s="24" t="s">
        <v>8</v>
      </c>
      <c r="S15" s="24" t="s">
        <v>9</v>
      </c>
      <c r="T15" s="24" t="s">
        <v>8</v>
      </c>
      <c r="U15" s="79" t="s">
        <v>9</v>
      </c>
      <c r="V15" s="88" t="s">
        <v>16</v>
      </c>
      <c r="W15" s="23" t="s">
        <v>16</v>
      </c>
      <c r="X15" s="24">
        <v>2</v>
      </c>
      <c r="Y15" s="24">
        <v>0</v>
      </c>
      <c r="Z15" s="94">
        <v>2</v>
      </c>
      <c r="AA15" s="99" t="s">
        <v>15</v>
      </c>
      <c r="AB15" s="88">
        <v>2</v>
      </c>
      <c r="AC15" s="79">
        <v>2</v>
      </c>
      <c r="AD15" s="104">
        <v>2</v>
      </c>
      <c r="AE15" s="79" t="s">
        <v>16</v>
      </c>
      <c r="AF15" s="78" t="s">
        <v>14</v>
      </c>
      <c r="AG15" s="24" t="s">
        <v>15</v>
      </c>
      <c r="AH15" s="94" t="s">
        <v>15</v>
      </c>
      <c r="AI15" s="88" t="s">
        <v>16</v>
      </c>
      <c r="AJ15" s="94" t="s">
        <v>16</v>
      </c>
      <c r="AK15" s="112" t="s">
        <v>208</v>
      </c>
      <c r="AL15" s="88" t="s">
        <v>7</v>
      </c>
      <c r="AM15" s="21" t="s">
        <v>15</v>
      </c>
      <c r="AN15" s="21" t="s">
        <v>15</v>
      </c>
      <c r="AO15" s="79" t="s">
        <v>14</v>
      </c>
      <c r="AP15" s="22" t="s">
        <v>15</v>
      </c>
      <c r="AQ15" s="79" t="s">
        <v>14</v>
      </c>
    </row>
    <row r="16" spans="1:46" s="146" customFormat="1" ht="24" customHeight="1" x14ac:dyDescent="0.25">
      <c r="A16" s="607"/>
      <c r="B16" s="69" t="s">
        <v>65</v>
      </c>
      <c r="C16" s="66" t="str">
        <f>'3B_Screening_Phase_1_Results'!D16</f>
        <v>Not Screened Out</v>
      </c>
      <c r="D16" s="12" t="str">
        <f>'4B_Screening_Phase_2_Results'!E16</f>
        <v>Not Screened Out</v>
      </c>
      <c r="E16" s="33" t="str">
        <f>'5B_Screening_Phase_3_Results'!E16</f>
        <v>Not Screened Out</v>
      </c>
      <c r="F16" s="30" t="s">
        <v>285</v>
      </c>
      <c r="G16" s="74" t="s">
        <v>82</v>
      </c>
      <c r="H16" s="78" t="s">
        <v>15</v>
      </c>
      <c r="I16" s="21" t="s">
        <v>16</v>
      </c>
      <c r="J16" s="22" t="s">
        <v>16</v>
      </c>
      <c r="K16" s="22" t="s">
        <v>16</v>
      </c>
      <c r="L16" s="22" t="s">
        <v>15</v>
      </c>
      <c r="M16" s="79" t="s">
        <v>16</v>
      </c>
      <c r="N16" s="88" t="s">
        <v>14</v>
      </c>
      <c r="O16" s="202" t="s">
        <v>14</v>
      </c>
      <c r="P16" s="24" t="s">
        <v>7</v>
      </c>
      <c r="Q16" s="24" t="s">
        <v>7</v>
      </c>
      <c r="R16" s="24" t="s">
        <v>7</v>
      </c>
      <c r="S16" s="24" t="s">
        <v>7</v>
      </c>
      <c r="T16" s="24" t="s">
        <v>7</v>
      </c>
      <c r="U16" s="79" t="s">
        <v>7</v>
      </c>
      <c r="V16" s="88" t="s">
        <v>14</v>
      </c>
      <c r="W16" s="23" t="s">
        <v>15</v>
      </c>
      <c r="X16" s="24">
        <v>2</v>
      </c>
      <c r="Y16" s="24">
        <v>3</v>
      </c>
      <c r="Z16" s="94">
        <v>3</v>
      </c>
      <c r="AA16" s="99" t="s">
        <v>15</v>
      </c>
      <c r="AB16" s="88">
        <v>5</v>
      </c>
      <c r="AC16" s="79">
        <v>3</v>
      </c>
      <c r="AD16" s="104">
        <v>5</v>
      </c>
      <c r="AE16" s="79">
        <v>1</v>
      </c>
      <c r="AF16" s="78" t="s">
        <v>14</v>
      </c>
      <c r="AG16" s="24" t="s">
        <v>15</v>
      </c>
      <c r="AH16" s="94" t="s">
        <v>15</v>
      </c>
      <c r="AI16" s="88" t="s">
        <v>16</v>
      </c>
      <c r="AJ16" s="94" t="s">
        <v>16</v>
      </c>
      <c r="AK16" s="112" t="s">
        <v>208</v>
      </c>
      <c r="AL16" s="88" t="s">
        <v>8</v>
      </c>
      <c r="AM16" s="21" t="s">
        <v>15</v>
      </c>
      <c r="AN16" s="21" t="s">
        <v>15</v>
      </c>
      <c r="AO16" s="79" t="s">
        <v>14</v>
      </c>
      <c r="AP16" s="22" t="s">
        <v>15</v>
      </c>
      <c r="AQ16" s="79" t="s">
        <v>14</v>
      </c>
    </row>
    <row r="17" spans="1:43" s="146" customFormat="1" ht="51.75" thickBot="1" x14ac:dyDescent="0.3">
      <c r="A17" s="608"/>
      <c r="B17" s="70" t="s">
        <v>66</v>
      </c>
      <c r="C17" s="67" t="str">
        <f>'3B_Screening_Phase_1_Results'!D17</f>
        <v>Not Screened Out</v>
      </c>
      <c r="D17" s="13" t="str">
        <f>'4B_Screening_Phase_2_Results'!E17</f>
        <v>Not Screened Out</v>
      </c>
      <c r="E17" s="34" t="str">
        <f>'5B_Screening_Phase_3_Results'!E17</f>
        <v>Not Screened Out</v>
      </c>
      <c r="F17" s="31" t="s">
        <v>188</v>
      </c>
      <c r="G17" s="75" t="s">
        <v>83</v>
      </c>
      <c r="H17" s="80" t="s">
        <v>15</v>
      </c>
      <c r="I17" s="25" t="s">
        <v>16</v>
      </c>
      <c r="J17" s="26" t="s">
        <v>16</v>
      </c>
      <c r="K17" s="26" t="s">
        <v>16</v>
      </c>
      <c r="L17" s="26" t="s">
        <v>15</v>
      </c>
      <c r="M17" s="81" t="s">
        <v>16</v>
      </c>
      <c r="N17" s="89" t="s">
        <v>15</v>
      </c>
      <c r="O17" s="203" t="s">
        <v>15</v>
      </c>
      <c r="P17" s="27" t="s">
        <v>8</v>
      </c>
      <c r="Q17" s="27" t="s">
        <v>8</v>
      </c>
      <c r="R17" s="27" t="s">
        <v>8</v>
      </c>
      <c r="S17" s="27" t="s">
        <v>8</v>
      </c>
      <c r="T17" s="27" t="s">
        <v>8</v>
      </c>
      <c r="U17" s="81" t="s">
        <v>8</v>
      </c>
      <c r="V17" s="89" t="s">
        <v>14</v>
      </c>
      <c r="W17" s="28" t="s">
        <v>14</v>
      </c>
      <c r="X17" s="27">
        <v>1</v>
      </c>
      <c r="Y17" s="27">
        <v>2</v>
      </c>
      <c r="Z17" s="95">
        <v>2</v>
      </c>
      <c r="AA17" s="100" t="s">
        <v>15</v>
      </c>
      <c r="AB17" s="89">
        <v>6</v>
      </c>
      <c r="AC17" s="81">
        <v>3</v>
      </c>
      <c r="AD17" s="105">
        <v>25</v>
      </c>
      <c r="AE17" s="81">
        <v>5</v>
      </c>
      <c r="AF17" s="80" t="s">
        <v>14</v>
      </c>
      <c r="AG17" s="27" t="s">
        <v>15</v>
      </c>
      <c r="AH17" s="95" t="s">
        <v>14</v>
      </c>
      <c r="AI17" s="89" t="s">
        <v>15</v>
      </c>
      <c r="AJ17" s="95" t="s">
        <v>14</v>
      </c>
      <c r="AK17" s="113" t="s">
        <v>208</v>
      </c>
      <c r="AL17" s="89" t="s">
        <v>8</v>
      </c>
      <c r="AM17" s="25" t="s">
        <v>15</v>
      </c>
      <c r="AN17" s="25" t="s">
        <v>15</v>
      </c>
      <c r="AO17" s="81" t="s">
        <v>15</v>
      </c>
      <c r="AP17" s="26" t="s">
        <v>15</v>
      </c>
      <c r="AQ17" s="81" t="s">
        <v>14</v>
      </c>
    </row>
    <row r="18" spans="1:43" s="146" customFormat="1" ht="51.75" thickTop="1" x14ac:dyDescent="0.25">
      <c r="A18" s="606" t="s">
        <v>68</v>
      </c>
      <c r="B18" s="68" t="s">
        <v>3</v>
      </c>
      <c r="C18" s="65" t="str">
        <f>'3B_Screening_Phase_1_Results'!D18</f>
        <v>Not Screened Out</v>
      </c>
      <c r="D18" s="11" t="str">
        <f>'4B_Screening_Phase_2_Results'!E18</f>
        <v>Not Screened Out</v>
      </c>
      <c r="E18" s="32" t="str">
        <f>'5B_Screening_Phase_3_Results'!E18</f>
        <v>Not Screened Out</v>
      </c>
      <c r="F18" s="29" t="s">
        <v>189</v>
      </c>
      <c r="G18" s="73" t="s">
        <v>251</v>
      </c>
      <c r="H18" s="76" t="s">
        <v>14</v>
      </c>
      <c r="I18" s="17" t="s">
        <v>3</v>
      </c>
      <c r="J18" s="18" t="s">
        <v>15</v>
      </c>
      <c r="K18" s="18" t="s">
        <v>14</v>
      </c>
      <c r="L18" s="18" t="s">
        <v>15</v>
      </c>
      <c r="M18" s="77" t="s">
        <v>16</v>
      </c>
      <c r="N18" s="90" t="s">
        <v>15</v>
      </c>
      <c r="O18" s="204" t="s">
        <v>495</v>
      </c>
      <c r="P18" s="19" t="s">
        <v>8</v>
      </c>
      <c r="Q18" s="19" t="s">
        <v>8</v>
      </c>
      <c r="R18" s="19" t="s">
        <v>8</v>
      </c>
      <c r="S18" s="19" t="s">
        <v>8</v>
      </c>
      <c r="T18" s="19" t="s">
        <v>8</v>
      </c>
      <c r="U18" s="77" t="s">
        <v>8</v>
      </c>
      <c r="V18" s="90" t="s">
        <v>14</v>
      </c>
      <c r="W18" s="20" t="s">
        <v>14</v>
      </c>
      <c r="X18" s="19" t="s">
        <v>16</v>
      </c>
      <c r="Y18" s="19">
        <v>2</v>
      </c>
      <c r="Z18" s="93">
        <v>2</v>
      </c>
      <c r="AA18" s="98" t="s">
        <v>15</v>
      </c>
      <c r="AB18" s="90">
        <v>10</v>
      </c>
      <c r="AC18" s="93">
        <v>0</v>
      </c>
      <c r="AD18" s="106" t="s">
        <v>16</v>
      </c>
      <c r="AE18" s="93">
        <v>2</v>
      </c>
      <c r="AF18" s="76" t="s">
        <v>15</v>
      </c>
      <c r="AG18" s="19" t="s">
        <v>14</v>
      </c>
      <c r="AH18" s="93" t="s">
        <v>15</v>
      </c>
      <c r="AI18" s="90" t="s">
        <v>15</v>
      </c>
      <c r="AJ18" s="93" t="s">
        <v>15</v>
      </c>
      <c r="AK18" s="111" t="s">
        <v>205</v>
      </c>
      <c r="AL18" s="90" t="s">
        <v>9</v>
      </c>
      <c r="AM18" s="17" t="s">
        <v>15</v>
      </c>
      <c r="AN18" s="17" t="s">
        <v>15</v>
      </c>
      <c r="AO18" s="77" t="s">
        <v>15</v>
      </c>
      <c r="AP18" s="18" t="s">
        <v>15</v>
      </c>
      <c r="AQ18" s="77" t="s">
        <v>15</v>
      </c>
    </row>
    <row r="19" spans="1:43" s="146" customFormat="1" ht="38.25" x14ac:dyDescent="0.25">
      <c r="A19" s="607"/>
      <c r="B19" s="69" t="s">
        <v>284</v>
      </c>
      <c r="C19" s="66" t="str">
        <f>'3B_Screening_Phase_1_Results'!D19</f>
        <v>Not Screened Out</v>
      </c>
      <c r="D19" s="12" t="str">
        <f>'4B_Screening_Phase_2_Results'!E19</f>
        <v>Not Screened Out</v>
      </c>
      <c r="E19" s="33" t="str">
        <f>'5B_Screening_Phase_3_Results'!E19</f>
        <v>Not Screened Out</v>
      </c>
      <c r="F19" s="30" t="s">
        <v>190</v>
      </c>
      <c r="G19" s="74" t="s">
        <v>78</v>
      </c>
      <c r="H19" s="78" t="s">
        <v>15</v>
      </c>
      <c r="I19" s="21" t="s">
        <v>16</v>
      </c>
      <c r="J19" s="22" t="s">
        <v>16</v>
      </c>
      <c r="K19" s="22" t="s">
        <v>16</v>
      </c>
      <c r="L19" s="22" t="s">
        <v>15</v>
      </c>
      <c r="M19" s="79" t="s">
        <v>16</v>
      </c>
      <c r="N19" s="88" t="s">
        <v>15</v>
      </c>
      <c r="O19" s="202" t="s">
        <v>494</v>
      </c>
      <c r="P19" s="24" t="s">
        <v>7</v>
      </c>
      <c r="Q19" s="24" t="s">
        <v>7</v>
      </c>
      <c r="R19" s="24" t="s">
        <v>7</v>
      </c>
      <c r="S19" s="24" t="s">
        <v>7</v>
      </c>
      <c r="T19" s="24" t="s">
        <v>7</v>
      </c>
      <c r="U19" s="79" t="s">
        <v>7</v>
      </c>
      <c r="V19" s="88" t="s">
        <v>14</v>
      </c>
      <c r="W19" s="23" t="s">
        <v>14</v>
      </c>
      <c r="X19" s="24" t="s">
        <v>16</v>
      </c>
      <c r="Y19" s="24">
        <v>2</v>
      </c>
      <c r="Z19" s="94">
        <v>2</v>
      </c>
      <c r="AA19" s="99" t="s">
        <v>15</v>
      </c>
      <c r="AB19" s="88">
        <v>10</v>
      </c>
      <c r="AC19" s="94">
        <v>1.5</v>
      </c>
      <c r="AD19" s="104" t="s">
        <v>16</v>
      </c>
      <c r="AE19" s="94">
        <v>2</v>
      </c>
      <c r="AF19" s="78" t="s">
        <v>15</v>
      </c>
      <c r="AG19" s="24" t="s">
        <v>14</v>
      </c>
      <c r="AH19" s="94" t="s">
        <v>15</v>
      </c>
      <c r="AI19" s="88" t="s">
        <v>15</v>
      </c>
      <c r="AJ19" s="94" t="s">
        <v>15</v>
      </c>
      <c r="AK19" s="112" t="s">
        <v>207</v>
      </c>
      <c r="AL19" s="88" t="s">
        <v>9</v>
      </c>
      <c r="AM19" s="21" t="s">
        <v>15</v>
      </c>
      <c r="AN19" s="21" t="s">
        <v>15</v>
      </c>
      <c r="AO19" s="79" t="s">
        <v>15</v>
      </c>
      <c r="AP19" s="22" t="s">
        <v>15</v>
      </c>
      <c r="AQ19" s="79" t="s">
        <v>15</v>
      </c>
    </row>
    <row r="20" spans="1:43" s="146" customFormat="1" ht="25.5" x14ac:dyDescent="0.25">
      <c r="A20" s="607"/>
      <c r="B20" s="69" t="s">
        <v>1</v>
      </c>
      <c r="C20" s="66" t="str">
        <f>'3B_Screening_Phase_1_Results'!D20</f>
        <v>Not Screened Out</v>
      </c>
      <c r="D20" s="12" t="str">
        <f>'4B_Screening_Phase_2_Results'!E20</f>
        <v>Not Screened Out</v>
      </c>
      <c r="E20" s="33" t="str">
        <f>'5B_Screening_Phase_3_Results'!E20</f>
        <v>Not Screened Out</v>
      </c>
      <c r="F20" s="30" t="s">
        <v>191</v>
      </c>
      <c r="G20" s="74" t="s">
        <v>79</v>
      </c>
      <c r="H20" s="78" t="s">
        <v>14</v>
      </c>
      <c r="I20" s="21" t="s">
        <v>1</v>
      </c>
      <c r="J20" s="22" t="s">
        <v>14</v>
      </c>
      <c r="K20" s="22" t="s">
        <v>15</v>
      </c>
      <c r="L20" s="22" t="s">
        <v>14</v>
      </c>
      <c r="M20" s="79" t="s">
        <v>36</v>
      </c>
      <c r="N20" s="88" t="s">
        <v>5</v>
      </c>
      <c r="O20" s="202" t="s">
        <v>14</v>
      </c>
      <c r="P20" s="24" t="s">
        <v>7</v>
      </c>
      <c r="Q20" s="24" t="s">
        <v>7</v>
      </c>
      <c r="R20" s="24" t="s">
        <v>7</v>
      </c>
      <c r="S20" s="24" t="s">
        <v>7</v>
      </c>
      <c r="T20" s="24" t="s">
        <v>7</v>
      </c>
      <c r="U20" s="79" t="s">
        <v>7</v>
      </c>
      <c r="V20" s="88" t="s">
        <v>14</v>
      </c>
      <c r="W20" s="23" t="s">
        <v>15</v>
      </c>
      <c r="X20" s="24" t="s">
        <v>16</v>
      </c>
      <c r="Y20" s="24">
        <v>3</v>
      </c>
      <c r="Z20" s="94">
        <v>3</v>
      </c>
      <c r="AA20" s="99" t="s">
        <v>15</v>
      </c>
      <c r="AB20" s="88">
        <v>2</v>
      </c>
      <c r="AC20" s="79">
        <v>1.5</v>
      </c>
      <c r="AD20" s="104">
        <v>5</v>
      </c>
      <c r="AE20" s="79">
        <v>2</v>
      </c>
      <c r="AF20" s="78" t="s">
        <v>15</v>
      </c>
      <c r="AG20" s="24" t="s">
        <v>14</v>
      </c>
      <c r="AH20" s="94" t="s">
        <v>15</v>
      </c>
      <c r="AI20" s="88" t="s">
        <v>15</v>
      </c>
      <c r="AJ20" s="94" t="s">
        <v>15</v>
      </c>
      <c r="AK20" s="112" t="s">
        <v>207</v>
      </c>
      <c r="AL20" s="88" t="s">
        <v>9</v>
      </c>
      <c r="AM20" s="21" t="s">
        <v>15</v>
      </c>
      <c r="AN20" s="21" t="s">
        <v>15</v>
      </c>
      <c r="AO20" s="79" t="s">
        <v>15</v>
      </c>
      <c r="AP20" s="22" t="s">
        <v>15</v>
      </c>
      <c r="AQ20" s="79" t="s">
        <v>15</v>
      </c>
    </row>
    <row r="21" spans="1:43" s="146" customFormat="1" ht="51" x14ac:dyDescent="0.25">
      <c r="A21" s="607"/>
      <c r="B21" s="69" t="s">
        <v>524</v>
      </c>
      <c r="C21" s="66" t="str">
        <f>'3B_Screening_Phase_1_Results'!D21</f>
        <v>Not Screened Out</v>
      </c>
      <c r="D21" s="12" t="str">
        <f>'4B_Screening_Phase_2_Results'!E21</f>
        <v>Not Screened Out</v>
      </c>
      <c r="E21" s="33" t="str">
        <f>'5B_Screening_Phase_3_Results'!E21</f>
        <v>Not Screened Out</v>
      </c>
      <c r="F21" s="30" t="s">
        <v>192</v>
      </c>
      <c r="G21" s="74" t="s">
        <v>252</v>
      </c>
      <c r="H21" s="78" t="s">
        <v>14</v>
      </c>
      <c r="I21" s="21" t="s">
        <v>17</v>
      </c>
      <c r="J21" s="22" t="s">
        <v>15</v>
      </c>
      <c r="K21" s="22" t="s">
        <v>14</v>
      </c>
      <c r="L21" s="22" t="s">
        <v>15</v>
      </c>
      <c r="M21" s="79" t="s">
        <v>16</v>
      </c>
      <c r="N21" s="88" t="s">
        <v>15</v>
      </c>
      <c r="O21" s="202" t="s">
        <v>495</v>
      </c>
      <c r="P21" s="24" t="s">
        <v>9</v>
      </c>
      <c r="Q21" s="24" t="s">
        <v>8</v>
      </c>
      <c r="R21" s="24" t="s">
        <v>9</v>
      </c>
      <c r="S21" s="24" t="s">
        <v>9</v>
      </c>
      <c r="T21" s="24" t="s">
        <v>9</v>
      </c>
      <c r="U21" s="79" t="s">
        <v>9</v>
      </c>
      <c r="V21" s="88" t="s">
        <v>14</v>
      </c>
      <c r="W21" s="23" t="s">
        <v>14</v>
      </c>
      <c r="X21" s="24" t="s">
        <v>16</v>
      </c>
      <c r="Y21" s="24">
        <v>1</v>
      </c>
      <c r="Z21" s="94">
        <v>1</v>
      </c>
      <c r="AA21" s="101" t="s">
        <v>15</v>
      </c>
      <c r="AB21" s="88">
        <v>6</v>
      </c>
      <c r="AC21" s="79">
        <v>1.5</v>
      </c>
      <c r="AD21" s="104">
        <v>10</v>
      </c>
      <c r="AE21" s="79">
        <v>3</v>
      </c>
      <c r="AF21" s="78" t="s">
        <v>92</v>
      </c>
      <c r="AG21" s="24" t="s">
        <v>14</v>
      </c>
      <c r="AH21" s="94" t="s">
        <v>14</v>
      </c>
      <c r="AI21" s="88" t="s">
        <v>15</v>
      </c>
      <c r="AJ21" s="94" t="s">
        <v>15</v>
      </c>
      <c r="AK21" s="112" t="s">
        <v>206</v>
      </c>
      <c r="AL21" s="88" t="s">
        <v>9</v>
      </c>
      <c r="AM21" s="21" t="s">
        <v>15</v>
      </c>
      <c r="AN21" s="21" t="s">
        <v>15</v>
      </c>
      <c r="AO21" s="79" t="s">
        <v>15</v>
      </c>
      <c r="AP21" s="22" t="s">
        <v>15</v>
      </c>
      <c r="AQ21" s="79" t="s">
        <v>15</v>
      </c>
    </row>
    <row r="22" spans="1:43" s="146" customFormat="1" ht="26.25" thickBot="1" x14ac:dyDescent="0.3">
      <c r="A22" s="608"/>
      <c r="B22" s="70" t="s">
        <v>525</v>
      </c>
      <c r="C22" s="67" t="str">
        <f>'3B_Screening_Phase_1_Results'!D22</f>
        <v>Not Screened Out</v>
      </c>
      <c r="D22" s="13" t="str">
        <f>'4B_Screening_Phase_2_Results'!E22</f>
        <v>Not Screened Out</v>
      </c>
      <c r="E22" s="34" t="str">
        <f>'5B_Screening_Phase_3_Results'!E22</f>
        <v>Not Screened Out</v>
      </c>
      <c r="F22" s="31" t="s">
        <v>193</v>
      </c>
      <c r="G22" s="75" t="s">
        <v>80</v>
      </c>
      <c r="H22" s="80" t="s">
        <v>15</v>
      </c>
      <c r="I22" s="25" t="s">
        <v>16</v>
      </c>
      <c r="J22" s="26" t="s">
        <v>16</v>
      </c>
      <c r="K22" s="26" t="s">
        <v>16</v>
      </c>
      <c r="L22" s="26" t="s">
        <v>15</v>
      </c>
      <c r="M22" s="81" t="s">
        <v>16</v>
      </c>
      <c r="N22" s="89" t="s">
        <v>15</v>
      </c>
      <c r="O22" s="203" t="s">
        <v>15</v>
      </c>
      <c r="P22" s="27" t="s">
        <v>9</v>
      </c>
      <c r="Q22" s="27" t="s">
        <v>8</v>
      </c>
      <c r="R22" s="27" t="s">
        <v>8</v>
      </c>
      <c r="S22" s="27" t="s">
        <v>8</v>
      </c>
      <c r="T22" s="27" t="s">
        <v>9</v>
      </c>
      <c r="U22" s="81" t="s">
        <v>8</v>
      </c>
      <c r="V22" s="89" t="s">
        <v>14</v>
      </c>
      <c r="W22" s="28" t="s">
        <v>14</v>
      </c>
      <c r="X22" s="27" t="s">
        <v>16</v>
      </c>
      <c r="Y22" s="27">
        <v>2</v>
      </c>
      <c r="Z22" s="95">
        <v>0</v>
      </c>
      <c r="AA22" s="102" t="s">
        <v>15</v>
      </c>
      <c r="AB22" s="89">
        <v>6</v>
      </c>
      <c r="AC22" s="27">
        <v>1.5</v>
      </c>
      <c r="AD22" s="89">
        <v>25</v>
      </c>
      <c r="AE22" s="95">
        <v>3</v>
      </c>
      <c r="AF22" s="80" t="s">
        <v>14</v>
      </c>
      <c r="AG22" s="27" t="s">
        <v>14</v>
      </c>
      <c r="AH22" s="95" t="s">
        <v>14</v>
      </c>
      <c r="AI22" s="89" t="s">
        <v>14</v>
      </c>
      <c r="AJ22" s="95" t="s">
        <v>14</v>
      </c>
      <c r="AK22" s="113" t="s">
        <v>207</v>
      </c>
      <c r="AL22" s="89" t="s">
        <v>7</v>
      </c>
      <c r="AM22" s="25" t="s">
        <v>15</v>
      </c>
      <c r="AN22" s="25" t="s">
        <v>15</v>
      </c>
      <c r="AO22" s="81" t="s">
        <v>15</v>
      </c>
      <c r="AP22" s="26" t="s">
        <v>14</v>
      </c>
      <c r="AQ22" s="81" t="s">
        <v>15</v>
      </c>
    </row>
    <row r="23" spans="1:43" s="146" customFormat="1" ht="64.5" thickTop="1" x14ac:dyDescent="0.25">
      <c r="A23" s="606" t="s">
        <v>69</v>
      </c>
      <c r="B23" s="68" t="s">
        <v>70</v>
      </c>
      <c r="C23" s="65" t="str">
        <f>'3B_Screening_Phase_1_Results'!D23</f>
        <v>Not Screened Out</v>
      </c>
      <c r="D23" s="11" t="str">
        <f>'4B_Screening_Phase_2_Results'!E23</f>
        <v>Not Screened Out</v>
      </c>
      <c r="E23" s="32" t="str">
        <f>'5B_Screening_Phase_3_Results'!E23</f>
        <v>Not Screened Out</v>
      </c>
      <c r="F23" s="29" t="s">
        <v>498</v>
      </c>
      <c r="G23" s="73" t="s">
        <v>253</v>
      </c>
      <c r="H23" s="76" t="s">
        <v>14</v>
      </c>
      <c r="I23" s="17" t="s">
        <v>30</v>
      </c>
      <c r="J23" s="18" t="s">
        <v>14</v>
      </c>
      <c r="K23" s="18" t="s">
        <v>15</v>
      </c>
      <c r="L23" s="18" t="s">
        <v>14</v>
      </c>
      <c r="M23" s="77" t="s">
        <v>34</v>
      </c>
      <c r="N23" s="90" t="s">
        <v>14</v>
      </c>
      <c r="O23" s="204" t="s">
        <v>494</v>
      </c>
      <c r="P23" s="19" t="s">
        <v>7</v>
      </c>
      <c r="Q23" s="19" t="s">
        <v>8</v>
      </c>
      <c r="R23" s="19" t="s">
        <v>7</v>
      </c>
      <c r="S23" s="19" t="s">
        <v>8</v>
      </c>
      <c r="T23" s="19" t="s">
        <v>8</v>
      </c>
      <c r="U23" s="77" t="s">
        <v>7</v>
      </c>
      <c r="V23" s="90" t="s">
        <v>14</v>
      </c>
      <c r="W23" s="20" t="s">
        <v>14</v>
      </c>
      <c r="X23" s="19">
        <v>2</v>
      </c>
      <c r="Y23" s="19">
        <v>2</v>
      </c>
      <c r="Z23" s="93">
        <v>2</v>
      </c>
      <c r="AA23" s="103" t="s">
        <v>15</v>
      </c>
      <c r="AB23" s="90">
        <v>2</v>
      </c>
      <c r="AC23" s="87">
        <v>2.5</v>
      </c>
      <c r="AD23" s="114">
        <v>5</v>
      </c>
      <c r="AE23" s="87">
        <v>3</v>
      </c>
      <c r="AF23" s="76" t="s">
        <v>92</v>
      </c>
      <c r="AG23" s="19" t="s">
        <v>14</v>
      </c>
      <c r="AH23" s="93" t="s">
        <v>14</v>
      </c>
      <c r="AI23" s="90" t="s">
        <v>15</v>
      </c>
      <c r="AJ23" s="93" t="s">
        <v>14</v>
      </c>
      <c r="AK23" s="111" t="s">
        <v>207</v>
      </c>
      <c r="AL23" s="90" t="s">
        <v>8</v>
      </c>
      <c r="AM23" s="17" t="s">
        <v>15</v>
      </c>
      <c r="AN23" s="17" t="s">
        <v>15</v>
      </c>
      <c r="AO23" s="77" t="s">
        <v>15</v>
      </c>
      <c r="AP23" s="18" t="s">
        <v>15</v>
      </c>
      <c r="AQ23" s="77" t="s">
        <v>15</v>
      </c>
    </row>
    <row r="24" spans="1:43" s="146" customFormat="1" ht="51" x14ac:dyDescent="0.25">
      <c r="A24" s="607"/>
      <c r="B24" s="69" t="s">
        <v>71</v>
      </c>
      <c r="C24" s="66" t="str">
        <f>'3B_Screening_Phase_1_Results'!D24</f>
        <v>Not Screened Out</v>
      </c>
      <c r="D24" s="12" t="str">
        <f>'4B_Screening_Phase_2_Results'!E24</f>
        <v>Not Screened Out</v>
      </c>
      <c r="E24" s="33" t="str">
        <f>'5B_Screening_Phase_3_Results'!E24</f>
        <v>Not Screened Out</v>
      </c>
      <c r="F24" s="30" t="s">
        <v>530</v>
      </c>
      <c r="G24" s="74" t="s">
        <v>254</v>
      </c>
      <c r="H24" s="78" t="s">
        <v>15</v>
      </c>
      <c r="I24" s="21" t="s">
        <v>30</v>
      </c>
      <c r="J24" s="22" t="s">
        <v>14</v>
      </c>
      <c r="K24" s="22" t="s">
        <v>15</v>
      </c>
      <c r="L24" s="22" t="s">
        <v>15</v>
      </c>
      <c r="M24" s="79" t="s">
        <v>16</v>
      </c>
      <c r="N24" s="88" t="s">
        <v>14</v>
      </c>
      <c r="O24" s="202" t="s">
        <v>14</v>
      </c>
      <c r="P24" s="24" t="s">
        <v>7</v>
      </c>
      <c r="Q24" s="24" t="s">
        <v>7</v>
      </c>
      <c r="R24" s="24" t="s">
        <v>7</v>
      </c>
      <c r="S24" s="24" t="s">
        <v>7</v>
      </c>
      <c r="T24" s="24" t="s">
        <v>7</v>
      </c>
      <c r="U24" s="79" t="s">
        <v>7</v>
      </c>
      <c r="V24" s="88" t="s">
        <v>14</v>
      </c>
      <c r="W24" s="23" t="s">
        <v>15</v>
      </c>
      <c r="X24" s="24" t="s">
        <v>16</v>
      </c>
      <c r="Y24" s="24">
        <v>3</v>
      </c>
      <c r="Z24" s="94">
        <v>3</v>
      </c>
      <c r="AA24" s="101" t="s">
        <v>15</v>
      </c>
      <c r="AB24" s="88">
        <v>2</v>
      </c>
      <c r="AC24" s="79">
        <v>1.5</v>
      </c>
      <c r="AD24" s="107">
        <v>5</v>
      </c>
      <c r="AE24" s="79">
        <v>5</v>
      </c>
      <c r="AF24" s="78" t="s">
        <v>92</v>
      </c>
      <c r="AG24" s="24" t="s">
        <v>14</v>
      </c>
      <c r="AH24" s="94" t="s">
        <v>14</v>
      </c>
      <c r="AI24" s="88" t="s">
        <v>15</v>
      </c>
      <c r="AJ24" s="94" t="s">
        <v>14</v>
      </c>
      <c r="AK24" s="112" t="s">
        <v>207</v>
      </c>
      <c r="AL24" s="88" t="s">
        <v>8</v>
      </c>
      <c r="AM24" s="21" t="s">
        <v>15</v>
      </c>
      <c r="AN24" s="21" t="s">
        <v>15</v>
      </c>
      <c r="AO24" s="79" t="s">
        <v>15</v>
      </c>
      <c r="AP24" s="22" t="s">
        <v>15</v>
      </c>
      <c r="AQ24" s="79" t="s">
        <v>15</v>
      </c>
    </row>
    <row r="25" spans="1:43" s="146" customFormat="1" ht="51" x14ac:dyDescent="0.25">
      <c r="A25" s="607"/>
      <c r="B25" s="71" t="s">
        <v>29</v>
      </c>
      <c r="C25" s="66" t="str">
        <f>'3B_Screening_Phase_1_Results'!D25</f>
        <v>Not Screened Out</v>
      </c>
      <c r="D25" s="12" t="str">
        <f>'4B_Screening_Phase_2_Results'!E25</f>
        <v>Not Screened Out</v>
      </c>
      <c r="E25" s="33" t="str">
        <f>'5B_Screening_Phase_3_Results'!E25</f>
        <v>Not Screened Out</v>
      </c>
      <c r="F25" s="30" t="s">
        <v>286</v>
      </c>
      <c r="G25" s="74" t="s">
        <v>704</v>
      </c>
      <c r="H25" s="78" t="s">
        <v>14</v>
      </c>
      <c r="I25" s="21" t="s">
        <v>0</v>
      </c>
      <c r="J25" s="22" t="s">
        <v>14</v>
      </c>
      <c r="K25" s="22" t="s">
        <v>15</v>
      </c>
      <c r="L25" s="22" t="s">
        <v>14</v>
      </c>
      <c r="M25" s="79" t="s">
        <v>291</v>
      </c>
      <c r="N25" s="88" t="s">
        <v>14</v>
      </c>
      <c r="O25" s="202" t="s">
        <v>15</v>
      </c>
      <c r="P25" s="24" t="s">
        <v>8</v>
      </c>
      <c r="Q25" s="24" t="s">
        <v>8</v>
      </c>
      <c r="R25" s="24" t="s">
        <v>8</v>
      </c>
      <c r="S25" s="24" t="s">
        <v>8</v>
      </c>
      <c r="T25" s="24" t="s">
        <v>8</v>
      </c>
      <c r="U25" s="79" t="s">
        <v>8</v>
      </c>
      <c r="V25" s="88" t="s">
        <v>14</v>
      </c>
      <c r="W25" s="23" t="s">
        <v>14</v>
      </c>
      <c r="X25" s="24" t="s">
        <v>16</v>
      </c>
      <c r="Y25" s="24">
        <v>2</v>
      </c>
      <c r="Z25" s="94">
        <v>0</v>
      </c>
      <c r="AA25" s="101" t="s">
        <v>15</v>
      </c>
      <c r="AB25" s="88">
        <v>15</v>
      </c>
      <c r="AC25" s="94">
        <v>3</v>
      </c>
      <c r="AD25" s="104" t="s">
        <v>16</v>
      </c>
      <c r="AE25" s="94">
        <v>3</v>
      </c>
      <c r="AF25" s="78" t="s">
        <v>14</v>
      </c>
      <c r="AG25" s="24" t="s">
        <v>15</v>
      </c>
      <c r="AH25" s="94" t="s">
        <v>14</v>
      </c>
      <c r="AI25" s="88" t="s">
        <v>14</v>
      </c>
      <c r="AJ25" s="94" t="s">
        <v>14</v>
      </c>
      <c r="AK25" s="112" t="s">
        <v>208</v>
      </c>
      <c r="AL25" s="88" t="s">
        <v>7</v>
      </c>
      <c r="AM25" s="21" t="s">
        <v>15</v>
      </c>
      <c r="AN25" s="21" t="s">
        <v>15</v>
      </c>
      <c r="AO25" s="79" t="s">
        <v>15</v>
      </c>
      <c r="AP25" s="22" t="s">
        <v>14</v>
      </c>
      <c r="AQ25" s="79" t="s">
        <v>15</v>
      </c>
    </row>
    <row r="26" spans="1:43" s="146" customFormat="1" ht="51" x14ac:dyDescent="0.25">
      <c r="A26" s="607"/>
      <c r="B26" s="69" t="s">
        <v>11</v>
      </c>
      <c r="C26" s="66" t="str">
        <f>'3B_Screening_Phase_1_Results'!D26</f>
        <v>Not Screened Out</v>
      </c>
      <c r="D26" s="12" t="str">
        <f>'4B_Screening_Phase_2_Results'!E26</f>
        <v>Not Screened Out</v>
      </c>
      <c r="E26" s="33" t="str">
        <f>'5B_Screening_Phase_3_Results'!E26</f>
        <v>Not Screened Out</v>
      </c>
      <c r="F26" s="30" t="s">
        <v>287</v>
      </c>
      <c r="G26" s="74" t="s">
        <v>255</v>
      </c>
      <c r="H26" s="78" t="s">
        <v>14</v>
      </c>
      <c r="I26" s="21" t="s">
        <v>32</v>
      </c>
      <c r="J26" s="22" t="s">
        <v>14</v>
      </c>
      <c r="K26" s="22" t="s">
        <v>15</v>
      </c>
      <c r="L26" s="22" t="s">
        <v>14</v>
      </c>
      <c r="M26" s="79" t="s">
        <v>11</v>
      </c>
      <c r="N26" s="88" t="s">
        <v>14</v>
      </c>
      <c r="O26" s="202" t="s">
        <v>15</v>
      </c>
      <c r="P26" s="24" t="s">
        <v>9</v>
      </c>
      <c r="Q26" s="24" t="s">
        <v>8</v>
      </c>
      <c r="R26" s="24" t="s">
        <v>8</v>
      </c>
      <c r="S26" s="24" t="s">
        <v>8</v>
      </c>
      <c r="T26" s="24" t="s">
        <v>9</v>
      </c>
      <c r="U26" s="79" t="s">
        <v>8</v>
      </c>
      <c r="V26" s="88" t="s">
        <v>14</v>
      </c>
      <c r="W26" s="23" t="s">
        <v>14</v>
      </c>
      <c r="X26" s="24" t="s">
        <v>16</v>
      </c>
      <c r="Y26" s="24">
        <v>0</v>
      </c>
      <c r="Z26" s="94">
        <v>0</v>
      </c>
      <c r="AA26" s="101" t="s">
        <v>15</v>
      </c>
      <c r="AB26" s="88">
        <v>15</v>
      </c>
      <c r="AC26" s="94">
        <v>3</v>
      </c>
      <c r="AD26" s="104" t="s">
        <v>16</v>
      </c>
      <c r="AE26" s="94">
        <v>2</v>
      </c>
      <c r="AF26" s="78" t="s">
        <v>14</v>
      </c>
      <c r="AG26" s="24" t="s">
        <v>15</v>
      </c>
      <c r="AH26" s="94" t="s">
        <v>14</v>
      </c>
      <c r="AI26" s="88" t="s">
        <v>14</v>
      </c>
      <c r="AJ26" s="94" t="s">
        <v>14</v>
      </c>
      <c r="AK26" s="112" t="s">
        <v>208</v>
      </c>
      <c r="AL26" s="88" t="s">
        <v>7</v>
      </c>
      <c r="AM26" s="21" t="s">
        <v>15</v>
      </c>
      <c r="AN26" s="21" t="s">
        <v>15</v>
      </c>
      <c r="AO26" s="79" t="s">
        <v>15</v>
      </c>
      <c r="AP26" s="22" t="s">
        <v>15</v>
      </c>
      <c r="AQ26" s="79" t="s">
        <v>15</v>
      </c>
    </row>
    <row r="27" spans="1:43" s="146" customFormat="1" ht="51" x14ac:dyDescent="0.25">
      <c r="A27" s="607"/>
      <c r="B27" s="69" t="s">
        <v>4</v>
      </c>
      <c r="C27" s="66" t="str">
        <f>'3B_Screening_Phase_1_Results'!D27</f>
        <v>Not Screened Out</v>
      </c>
      <c r="D27" s="12" t="str">
        <f>'4B_Screening_Phase_2_Results'!E27</f>
        <v>Not Screened Out</v>
      </c>
      <c r="E27" s="33" t="str">
        <f>'5B_Screening_Phase_3_Results'!E27</f>
        <v>Not Screened Out</v>
      </c>
      <c r="F27" s="30" t="s">
        <v>288</v>
      </c>
      <c r="G27" s="74" t="s">
        <v>256</v>
      </c>
      <c r="H27" s="78" t="s">
        <v>14</v>
      </c>
      <c r="I27" s="21" t="s">
        <v>31</v>
      </c>
      <c r="J27" s="22" t="s">
        <v>14</v>
      </c>
      <c r="K27" s="22" t="s">
        <v>15</v>
      </c>
      <c r="L27" s="22" t="s">
        <v>14</v>
      </c>
      <c r="M27" s="79" t="s">
        <v>4</v>
      </c>
      <c r="N27" s="88" t="s">
        <v>14</v>
      </c>
      <c r="O27" s="202" t="s">
        <v>495</v>
      </c>
      <c r="P27" s="24" t="s">
        <v>9</v>
      </c>
      <c r="Q27" s="24" t="s">
        <v>9</v>
      </c>
      <c r="R27" s="24" t="s">
        <v>9</v>
      </c>
      <c r="S27" s="24" t="s">
        <v>9</v>
      </c>
      <c r="T27" s="24" t="s">
        <v>9</v>
      </c>
      <c r="U27" s="79" t="s">
        <v>9</v>
      </c>
      <c r="V27" s="88" t="s">
        <v>14</v>
      </c>
      <c r="W27" s="23" t="s">
        <v>14</v>
      </c>
      <c r="X27" s="24" t="s">
        <v>16</v>
      </c>
      <c r="Y27" s="24">
        <v>2</v>
      </c>
      <c r="Z27" s="94">
        <v>2</v>
      </c>
      <c r="AA27" s="101" t="s">
        <v>15</v>
      </c>
      <c r="AB27" s="88">
        <v>15</v>
      </c>
      <c r="AC27" s="79">
        <v>3</v>
      </c>
      <c r="AD27" s="104" t="s">
        <v>16</v>
      </c>
      <c r="AE27" s="79">
        <v>1</v>
      </c>
      <c r="AF27" s="78" t="s">
        <v>14</v>
      </c>
      <c r="AG27" s="24" t="s">
        <v>15</v>
      </c>
      <c r="AH27" s="94" t="s">
        <v>14</v>
      </c>
      <c r="AI27" s="88" t="s">
        <v>15</v>
      </c>
      <c r="AJ27" s="94" t="s">
        <v>14</v>
      </c>
      <c r="AK27" s="112" t="s">
        <v>207</v>
      </c>
      <c r="AL27" s="88" t="s">
        <v>8</v>
      </c>
      <c r="AM27" s="21" t="s">
        <v>15</v>
      </c>
      <c r="AN27" s="21" t="s">
        <v>15</v>
      </c>
      <c r="AO27" s="79" t="s">
        <v>15</v>
      </c>
      <c r="AP27" s="22" t="s">
        <v>15</v>
      </c>
      <c r="AQ27" s="79" t="s">
        <v>15</v>
      </c>
    </row>
    <row r="28" spans="1:43" s="146" customFormat="1" ht="25.5" x14ac:dyDescent="0.25">
      <c r="A28" s="607"/>
      <c r="B28" s="69" t="s">
        <v>2</v>
      </c>
      <c r="C28" s="66" t="str">
        <f>'3B_Screening_Phase_1_Results'!D28</f>
        <v>Not Screened Out</v>
      </c>
      <c r="D28" s="12" t="str">
        <f>'4B_Screening_Phase_2_Results'!E28</f>
        <v>Not Screened Out</v>
      </c>
      <c r="E28" s="33" t="str">
        <f>'5B_Screening_Phase_3_Results'!E28</f>
        <v>Not Screened Out</v>
      </c>
      <c r="F28" s="30" t="s">
        <v>194</v>
      </c>
      <c r="G28" s="74" t="s">
        <v>77</v>
      </c>
      <c r="H28" s="78" t="s">
        <v>14</v>
      </c>
      <c r="I28" s="21" t="s">
        <v>2</v>
      </c>
      <c r="J28" s="22" t="s">
        <v>14</v>
      </c>
      <c r="K28" s="22" t="s">
        <v>15</v>
      </c>
      <c r="L28" s="22" t="s">
        <v>14</v>
      </c>
      <c r="M28" s="79" t="s">
        <v>36</v>
      </c>
      <c r="N28" s="88" t="s">
        <v>14</v>
      </c>
      <c r="O28" s="202" t="s">
        <v>14</v>
      </c>
      <c r="P28" s="24" t="s">
        <v>7</v>
      </c>
      <c r="Q28" s="24" t="s">
        <v>7</v>
      </c>
      <c r="R28" s="24" t="s">
        <v>7</v>
      </c>
      <c r="S28" s="24" t="s">
        <v>7</v>
      </c>
      <c r="T28" s="24" t="s">
        <v>7</v>
      </c>
      <c r="U28" s="79" t="s">
        <v>7</v>
      </c>
      <c r="V28" s="88" t="s">
        <v>14</v>
      </c>
      <c r="W28" s="23" t="s">
        <v>15</v>
      </c>
      <c r="X28" s="24" t="s">
        <v>16</v>
      </c>
      <c r="Y28" s="24">
        <v>3</v>
      </c>
      <c r="Z28" s="94">
        <v>3</v>
      </c>
      <c r="AA28" s="101" t="s">
        <v>15</v>
      </c>
      <c r="AB28" s="88">
        <v>15</v>
      </c>
      <c r="AC28" s="79">
        <v>3</v>
      </c>
      <c r="AD28" s="104" t="s">
        <v>16</v>
      </c>
      <c r="AE28" s="79">
        <v>5</v>
      </c>
      <c r="AF28" s="78" t="s">
        <v>14</v>
      </c>
      <c r="AG28" s="24" t="s">
        <v>15</v>
      </c>
      <c r="AH28" s="94" t="s">
        <v>14</v>
      </c>
      <c r="AI28" s="88" t="s">
        <v>15</v>
      </c>
      <c r="AJ28" s="94" t="s">
        <v>14</v>
      </c>
      <c r="AK28" s="112" t="s">
        <v>207</v>
      </c>
      <c r="AL28" s="88" t="s">
        <v>9</v>
      </c>
      <c r="AM28" s="21" t="s">
        <v>15</v>
      </c>
      <c r="AN28" s="21" t="s">
        <v>15</v>
      </c>
      <c r="AO28" s="79" t="s">
        <v>15</v>
      </c>
      <c r="AP28" s="22" t="s">
        <v>15</v>
      </c>
      <c r="AQ28" s="79" t="s">
        <v>15</v>
      </c>
    </row>
    <row r="29" spans="1:43" s="146" customFormat="1" ht="51.75" thickBot="1" x14ac:dyDescent="0.3">
      <c r="A29" s="608"/>
      <c r="B29" s="70" t="s">
        <v>526</v>
      </c>
      <c r="C29" s="67" t="str">
        <f>'3B_Screening_Phase_1_Results'!D29</f>
        <v>Not Screened Out</v>
      </c>
      <c r="D29" s="13" t="str">
        <f>'4B_Screening_Phase_2_Results'!E29</f>
        <v>Not Screened Out</v>
      </c>
      <c r="E29" s="34" t="str">
        <f>'5B_Screening_Phase_3_Results'!E27</f>
        <v>Not Screened Out</v>
      </c>
      <c r="F29" s="31" t="s">
        <v>497</v>
      </c>
      <c r="G29" s="75" t="s">
        <v>257</v>
      </c>
      <c r="H29" s="80" t="s">
        <v>15</v>
      </c>
      <c r="I29" s="25" t="s">
        <v>16</v>
      </c>
      <c r="J29" s="26" t="s">
        <v>16</v>
      </c>
      <c r="K29" s="26" t="s">
        <v>16</v>
      </c>
      <c r="L29" s="26" t="s">
        <v>14</v>
      </c>
      <c r="M29" s="81" t="s">
        <v>35</v>
      </c>
      <c r="N29" s="89" t="s">
        <v>14</v>
      </c>
      <c r="O29" s="203" t="s">
        <v>495</v>
      </c>
      <c r="P29" s="27" t="s">
        <v>8</v>
      </c>
      <c r="Q29" s="27" t="s">
        <v>9</v>
      </c>
      <c r="R29" s="27" t="s">
        <v>8</v>
      </c>
      <c r="S29" s="27" t="s">
        <v>8</v>
      </c>
      <c r="T29" s="27" t="s">
        <v>8</v>
      </c>
      <c r="U29" s="81" t="s">
        <v>9</v>
      </c>
      <c r="V29" s="89" t="s">
        <v>14</v>
      </c>
      <c r="W29" s="28" t="s">
        <v>14</v>
      </c>
      <c r="X29" s="27">
        <v>3</v>
      </c>
      <c r="Y29" s="27">
        <v>2</v>
      </c>
      <c r="Z29" s="95">
        <v>2</v>
      </c>
      <c r="AA29" s="102" t="s">
        <v>15</v>
      </c>
      <c r="AB29" s="89">
        <v>6</v>
      </c>
      <c r="AC29" s="81">
        <v>2.5</v>
      </c>
      <c r="AD29" s="105">
        <v>25</v>
      </c>
      <c r="AE29" s="81">
        <v>5</v>
      </c>
      <c r="AF29" s="80" t="s">
        <v>14</v>
      </c>
      <c r="AG29" s="27" t="s">
        <v>92</v>
      </c>
      <c r="AH29" s="95" t="s">
        <v>14</v>
      </c>
      <c r="AI29" s="89" t="s">
        <v>15</v>
      </c>
      <c r="AJ29" s="95" t="s">
        <v>14</v>
      </c>
      <c r="AK29" s="113" t="s">
        <v>208</v>
      </c>
      <c r="AL29" s="89" t="s">
        <v>8</v>
      </c>
      <c r="AM29" s="25" t="s">
        <v>15</v>
      </c>
      <c r="AN29" s="25" t="s">
        <v>15</v>
      </c>
      <c r="AO29" s="81" t="s">
        <v>15</v>
      </c>
      <c r="AP29" s="26" t="s">
        <v>15</v>
      </c>
      <c r="AQ29" s="81" t="s">
        <v>15</v>
      </c>
    </row>
    <row r="30" spans="1:43" s="146" customFormat="1" ht="39" thickTop="1" x14ac:dyDescent="0.25">
      <c r="A30" s="606" t="s">
        <v>72</v>
      </c>
      <c r="B30" s="68" t="s">
        <v>85</v>
      </c>
      <c r="C30" s="65" t="str">
        <f>'3B_Screening_Phase_1_Results'!D30</f>
        <v>Not Screened Out</v>
      </c>
      <c r="D30" s="11" t="str">
        <f>'4B_Screening_Phase_2_Results'!E30</f>
        <v>Not Screened Out</v>
      </c>
      <c r="E30" s="32" t="str">
        <f>'5B_Screening_Phase_3_Results'!E30</f>
        <v>Not Screened Out</v>
      </c>
      <c r="F30" s="29" t="s">
        <v>195</v>
      </c>
      <c r="G30" s="162" t="s">
        <v>283</v>
      </c>
      <c r="H30" s="76" t="s">
        <v>15</v>
      </c>
      <c r="I30" s="17" t="s">
        <v>16</v>
      </c>
      <c r="J30" s="18" t="s">
        <v>16</v>
      </c>
      <c r="K30" s="18" t="s">
        <v>16</v>
      </c>
      <c r="L30" s="18" t="s">
        <v>14</v>
      </c>
      <c r="M30" s="77" t="s">
        <v>51</v>
      </c>
      <c r="N30" s="90" t="s">
        <v>5</v>
      </c>
      <c r="O30" s="204" t="s">
        <v>14</v>
      </c>
      <c r="P30" s="19" t="s">
        <v>7</v>
      </c>
      <c r="Q30" s="19" t="s">
        <v>7</v>
      </c>
      <c r="R30" s="19" t="s">
        <v>7</v>
      </c>
      <c r="S30" s="19" t="s">
        <v>7</v>
      </c>
      <c r="T30" s="19" t="s">
        <v>7</v>
      </c>
      <c r="U30" s="77" t="s">
        <v>8</v>
      </c>
      <c r="V30" s="90" t="s">
        <v>14</v>
      </c>
      <c r="W30" s="20" t="s">
        <v>15</v>
      </c>
      <c r="X30" s="19" t="s">
        <v>16</v>
      </c>
      <c r="Y30" s="19">
        <v>3</v>
      </c>
      <c r="Z30" s="93">
        <v>3</v>
      </c>
      <c r="AA30" s="103" t="s">
        <v>14</v>
      </c>
      <c r="AB30" s="90" t="s">
        <v>16</v>
      </c>
      <c r="AC30" s="77">
        <v>1</v>
      </c>
      <c r="AD30" s="106" t="s">
        <v>16</v>
      </c>
      <c r="AE30" s="77" t="s">
        <v>16</v>
      </c>
      <c r="AF30" s="76" t="s">
        <v>15</v>
      </c>
      <c r="AG30" s="19" t="s">
        <v>92</v>
      </c>
      <c r="AH30" s="93" t="s">
        <v>15</v>
      </c>
      <c r="AI30" s="90" t="s">
        <v>15</v>
      </c>
      <c r="AJ30" s="93" t="s">
        <v>15</v>
      </c>
      <c r="AK30" s="111" t="s">
        <v>207</v>
      </c>
      <c r="AL30" s="90" t="s">
        <v>9</v>
      </c>
      <c r="AM30" s="17" t="s">
        <v>15</v>
      </c>
      <c r="AN30" s="17" t="s">
        <v>14</v>
      </c>
      <c r="AO30" s="77" t="s">
        <v>15</v>
      </c>
      <c r="AP30" s="18" t="s">
        <v>15</v>
      </c>
      <c r="AQ30" s="77" t="s">
        <v>14</v>
      </c>
    </row>
    <row r="31" spans="1:43" s="146" customFormat="1" ht="63.75" x14ac:dyDescent="0.25">
      <c r="A31" s="607"/>
      <c r="B31" s="69" t="s">
        <v>86</v>
      </c>
      <c r="C31" s="66" t="str">
        <f>'3B_Screening_Phase_1_Results'!D31</f>
        <v>Not Screened Out</v>
      </c>
      <c r="D31" s="12" t="str">
        <f>'4B_Screening_Phase_2_Results'!E31</f>
        <v>Not Screened Out</v>
      </c>
      <c r="E31" s="33" t="str">
        <f>'5B_Screening_Phase_3_Results'!E31</f>
        <v>Not Screened Out</v>
      </c>
      <c r="F31" s="30" t="s">
        <v>289</v>
      </c>
      <c r="G31" s="161" t="s">
        <v>283</v>
      </c>
      <c r="H31" s="78" t="s">
        <v>15</v>
      </c>
      <c r="I31" s="21" t="s">
        <v>16</v>
      </c>
      <c r="J31" s="22" t="s">
        <v>16</v>
      </c>
      <c r="K31" s="22" t="s">
        <v>16</v>
      </c>
      <c r="L31" s="22" t="s">
        <v>14</v>
      </c>
      <c r="M31" s="79" t="s">
        <v>50</v>
      </c>
      <c r="N31" s="88" t="s">
        <v>14</v>
      </c>
      <c r="O31" s="202" t="s">
        <v>495</v>
      </c>
      <c r="P31" s="24" t="s">
        <v>8</v>
      </c>
      <c r="Q31" s="24" t="s">
        <v>8</v>
      </c>
      <c r="R31" s="24" t="s">
        <v>8</v>
      </c>
      <c r="S31" s="24" t="s">
        <v>8</v>
      </c>
      <c r="T31" s="24" t="s">
        <v>8</v>
      </c>
      <c r="U31" s="79" t="s">
        <v>9</v>
      </c>
      <c r="V31" s="88" t="s">
        <v>14</v>
      </c>
      <c r="W31" s="23" t="s">
        <v>14</v>
      </c>
      <c r="X31" s="24">
        <v>2</v>
      </c>
      <c r="Y31" s="24">
        <v>2</v>
      </c>
      <c r="Z31" s="94">
        <v>2</v>
      </c>
      <c r="AA31" s="101" t="s">
        <v>14</v>
      </c>
      <c r="AB31" s="88" t="s">
        <v>16</v>
      </c>
      <c r="AC31" s="79">
        <v>2</v>
      </c>
      <c r="AD31" s="104" t="s">
        <v>16</v>
      </c>
      <c r="AE31" s="79" t="s">
        <v>16</v>
      </c>
      <c r="AF31" s="78" t="s">
        <v>15</v>
      </c>
      <c r="AG31" s="24" t="s">
        <v>92</v>
      </c>
      <c r="AH31" s="94" t="s">
        <v>15</v>
      </c>
      <c r="AI31" s="88" t="s">
        <v>15</v>
      </c>
      <c r="AJ31" s="94" t="s">
        <v>15</v>
      </c>
      <c r="AK31" s="112" t="s">
        <v>207</v>
      </c>
      <c r="AL31" s="88" t="s">
        <v>9</v>
      </c>
      <c r="AM31" s="21" t="s">
        <v>15</v>
      </c>
      <c r="AN31" s="21" t="s">
        <v>14</v>
      </c>
      <c r="AO31" s="79" t="s">
        <v>15</v>
      </c>
      <c r="AP31" s="22" t="s">
        <v>15</v>
      </c>
      <c r="AQ31" s="79" t="s">
        <v>14</v>
      </c>
    </row>
    <row r="32" spans="1:43" s="146" customFormat="1" ht="51" x14ac:dyDescent="0.25">
      <c r="A32" s="607"/>
      <c r="B32" s="69" t="s">
        <v>73</v>
      </c>
      <c r="C32" s="66" t="str">
        <f>'3B_Screening_Phase_1_Results'!D32</f>
        <v>Not Screened Out</v>
      </c>
      <c r="D32" s="12" t="str">
        <f>'4B_Screening_Phase_2_Results'!E32</f>
        <v>Not Screened Out</v>
      </c>
      <c r="E32" s="33" t="str">
        <f>'5B_Screening_Phase_3_Results'!E32</f>
        <v>Not Screened Out</v>
      </c>
      <c r="F32" s="30" t="s">
        <v>531</v>
      </c>
      <c r="G32" s="74" t="s">
        <v>75</v>
      </c>
      <c r="H32" s="78" t="s">
        <v>15</v>
      </c>
      <c r="I32" s="21" t="s">
        <v>16</v>
      </c>
      <c r="J32" s="22" t="s">
        <v>16</v>
      </c>
      <c r="K32" s="22" t="s">
        <v>16</v>
      </c>
      <c r="L32" s="22" t="s">
        <v>15</v>
      </c>
      <c r="M32" s="79" t="s">
        <v>16</v>
      </c>
      <c r="N32" s="88" t="s">
        <v>15</v>
      </c>
      <c r="O32" s="202" t="s">
        <v>15</v>
      </c>
      <c r="P32" s="24" t="s">
        <v>9</v>
      </c>
      <c r="Q32" s="24" t="s">
        <v>9</v>
      </c>
      <c r="R32" s="24" t="s">
        <v>9</v>
      </c>
      <c r="S32" s="24" t="s">
        <v>9</v>
      </c>
      <c r="T32" s="24" t="s">
        <v>9</v>
      </c>
      <c r="U32" s="79" t="s">
        <v>9</v>
      </c>
      <c r="V32" s="88" t="s">
        <v>16</v>
      </c>
      <c r="W32" s="23" t="s">
        <v>16</v>
      </c>
      <c r="X32" s="24" t="s">
        <v>16</v>
      </c>
      <c r="Y32" s="24">
        <v>2</v>
      </c>
      <c r="Z32" s="94">
        <v>2</v>
      </c>
      <c r="AA32" s="101" t="s">
        <v>14</v>
      </c>
      <c r="AB32" s="88" t="s">
        <v>16</v>
      </c>
      <c r="AC32" s="79">
        <v>0</v>
      </c>
      <c r="AD32" s="104" t="s">
        <v>16</v>
      </c>
      <c r="AE32" s="79" t="s">
        <v>16</v>
      </c>
      <c r="AF32" s="78" t="s">
        <v>15</v>
      </c>
      <c r="AG32" s="24" t="s">
        <v>92</v>
      </c>
      <c r="AH32" s="94" t="s">
        <v>15</v>
      </c>
      <c r="AI32" s="88" t="s">
        <v>15</v>
      </c>
      <c r="AJ32" s="94" t="s">
        <v>15</v>
      </c>
      <c r="AK32" s="112" t="s">
        <v>206</v>
      </c>
      <c r="AL32" s="88" t="s">
        <v>9</v>
      </c>
      <c r="AM32" s="21" t="s">
        <v>15</v>
      </c>
      <c r="AN32" s="21" t="s">
        <v>14</v>
      </c>
      <c r="AO32" s="79" t="s">
        <v>15</v>
      </c>
      <c r="AP32" s="22" t="s">
        <v>15</v>
      </c>
      <c r="AQ32" s="79" t="s">
        <v>14</v>
      </c>
    </row>
    <row r="33" spans="1:43" s="146" customFormat="1" ht="39" thickBot="1" x14ac:dyDescent="0.3">
      <c r="A33" s="608"/>
      <c r="B33" s="72" t="s">
        <v>527</v>
      </c>
      <c r="C33" s="67" t="str">
        <f>'3B_Screening_Phase_1_Results'!D33</f>
        <v>Not Screened Out</v>
      </c>
      <c r="D33" s="13" t="str">
        <f>'4B_Screening_Phase_2_Results'!E33</f>
        <v>Not Screened Out</v>
      </c>
      <c r="E33" s="34" t="str">
        <f>'5B_Screening_Phase_3_Results'!E33</f>
        <v>Not Screened Out</v>
      </c>
      <c r="F33" s="31" t="s">
        <v>499</v>
      </c>
      <c r="G33" s="75" t="s">
        <v>76</v>
      </c>
      <c r="H33" s="82" t="s">
        <v>15</v>
      </c>
      <c r="I33" s="83" t="s">
        <v>16</v>
      </c>
      <c r="J33" s="84" t="s">
        <v>16</v>
      </c>
      <c r="K33" s="84" t="s">
        <v>16</v>
      </c>
      <c r="L33" s="84" t="s">
        <v>15</v>
      </c>
      <c r="M33" s="85" t="s">
        <v>16</v>
      </c>
      <c r="N33" s="91" t="s">
        <v>5</v>
      </c>
      <c r="O33" s="468" t="s">
        <v>495</v>
      </c>
      <c r="P33" s="92" t="s">
        <v>8</v>
      </c>
      <c r="Q33" s="92" t="s">
        <v>9</v>
      </c>
      <c r="R33" s="92" t="s">
        <v>8</v>
      </c>
      <c r="S33" s="92" t="s">
        <v>8</v>
      </c>
      <c r="T33" s="92" t="s">
        <v>8</v>
      </c>
      <c r="U33" s="85" t="s">
        <v>9</v>
      </c>
      <c r="V33" s="91" t="s">
        <v>14</v>
      </c>
      <c r="W33" s="96" t="s">
        <v>14</v>
      </c>
      <c r="X33" s="92" t="s">
        <v>16</v>
      </c>
      <c r="Y33" s="92">
        <v>2</v>
      </c>
      <c r="Z33" s="97">
        <v>2</v>
      </c>
      <c r="AA33" s="102" t="s">
        <v>14</v>
      </c>
      <c r="AB33" s="91">
        <v>2</v>
      </c>
      <c r="AC33" s="85">
        <v>2</v>
      </c>
      <c r="AD33" s="108" t="s">
        <v>16</v>
      </c>
      <c r="AE33" s="85" t="s">
        <v>16</v>
      </c>
      <c r="AF33" s="82" t="s">
        <v>15</v>
      </c>
      <c r="AG33" s="92" t="s">
        <v>92</v>
      </c>
      <c r="AH33" s="97" t="s">
        <v>15</v>
      </c>
      <c r="AI33" s="91" t="s">
        <v>15</v>
      </c>
      <c r="AJ33" s="97" t="s">
        <v>15</v>
      </c>
      <c r="AK33" s="205" t="s">
        <v>206</v>
      </c>
      <c r="AL33" s="91" t="s">
        <v>9</v>
      </c>
      <c r="AM33" s="83" t="s">
        <v>15</v>
      </c>
      <c r="AN33" s="83" t="s">
        <v>14</v>
      </c>
      <c r="AO33" s="85" t="s">
        <v>15</v>
      </c>
      <c r="AP33" s="84" t="s">
        <v>15</v>
      </c>
      <c r="AQ33" s="85" t="s">
        <v>14</v>
      </c>
    </row>
    <row r="34" spans="1:43" s="330" customFormat="1" x14ac:dyDescent="0.25">
      <c r="A34" s="147"/>
      <c r="B34" s="521"/>
      <c r="C34" s="381"/>
      <c r="D34" s="381"/>
      <c r="E34" s="381"/>
      <c r="F34" s="521"/>
      <c r="G34" s="521"/>
      <c r="H34" s="158"/>
      <c r="I34" s="158"/>
      <c r="J34" s="158"/>
      <c r="K34" s="158"/>
      <c r="L34" s="158"/>
      <c r="M34" s="158"/>
      <c r="N34" s="382"/>
      <c r="O34" s="382"/>
      <c r="P34" s="382"/>
      <c r="Q34" s="382"/>
      <c r="R34" s="383"/>
      <c r="S34" s="383"/>
      <c r="T34" s="383"/>
      <c r="U34" s="383"/>
      <c r="V34" s="384"/>
      <c r="W34" s="384"/>
      <c r="X34" s="384"/>
      <c r="Y34" s="384"/>
      <c r="Z34" s="384"/>
      <c r="AA34" s="383"/>
      <c r="AB34" s="384"/>
      <c r="AC34" s="384"/>
      <c r="AD34" s="383"/>
      <c r="AE34" s="383"/>
      <c r="AG34" s="382"/>
      <c r="AH34" s="382"/>
      <c r="AI34" s="384"/>
      <c r="AJ34" s="384"/>
      <c r="AK34" s="383"/>
      <c r="AL34" s="385"/>
      <c r="AM34" s="383"/>
      <c r="AN34" s="383"/>
      <c r="AO34" s="383"/>
      <c r="AQ34" s="383"/>
    </row>
    <row r="35" spans="1:43" s="330" customFormat="1" ht="20.100000000000001" customHeight="1" x14ac:dyDescent="0.25">
      <c r="A35" s="147"/>
      <c r="B35" s="433" t="s">
        <v>365</v>
      </c>
      <c r="C35" s="386"/>
      <c r="D35" s="386"/>
      <c r="E35" s="386"/>
      <c r="F35" s="159"/>
      <c r="G35" s="160"/>
      <c r="H35" s="158"/>
      <c r="I35" s="158"/>
      <c r="J35" s="158"/>
      <c r="K35" s="158"/>
      <c r="L35" s="158"/>
      <c r="M35" s="158"/>
      <c r="N35" s="382"/>
      <c r="O35" s="382"/>
      <c r="P35" s="382"/>
      <c r="Q35" s="382"/>
      <c r="R35" s="383"/>
      <c r="S35" s="383"/>
      <c r="T35" s="383"/>
      <c r="U35" s="383"/>
      <c r="V35" s="384"/>
      <c r="W35" s="384"/>
      <c r="X35" s="384"/>
      <c r="Y35" s="384"/>
      <c r="Z35" s="384"/>
      <c r="AA35" s="383"/>
      <c r="AB35" s="384"/>
      <c r="AC35" s="384"/>
      <c r="AD35" s="383"/>
      <c r="AE35" s="383"/>
      <c r="AG35" s="382"/>
      <c r="AH35" s="382"/>
      <c r="AI35" s="384"/>
      <c r="AJ35" s="384"/>
      <c r="AK35" s="383"/>
      <c r="AL35" s="385"/>
      <c r="AM35" s="383"/>
      <c r="AN35" s="383"/>
      <c r="AO35" s="383"/>
      <c r="AQ35" s="383"/>
    </row>
    <row r="36" spans="1:43" s="330" customFormat="1" ht="20.100000000000001" customHeight="1" x14ac:dyDescent="0.25">
      <c r="A36" s="147"/>
      <c r="B36" s="678" t="s">
        <v>333</v>
      </c>
      <c r="C36" s="679"/>
      <c r="D36" s="679"/>
      <c r="E36" s="679"/>
      <c r="F36" s="679"/>
      <c r="G36" s="680"/>
      <c r="H36" s="158"/>
      <c r="I36" s="158"/>
      <c r="J36" s="158"/>
      <c r="K36" s="158"/>
      <c r="L36" s="158"/>
      <c r="M36" s="158"/>
      <c r="N36" s="382"/>
      <c r="O36" s="382"/>
      <c r="P36" s="382"/>
      <c r="Q36" s="382"/>
      <c r="R36" s="383"/>
      <c r="S36" s="383"/>
      <c r="T36" s="383"/>
      <c r="U36" s="383"/>
      <c r="V36" s="384"/>
      <c r="W36" s="384"/>
      <c r="X36" s="384"/>
      <c r="Y36" s="384"/>
      <c r="Z36" s="384"/>
      <c r="AA36" s="383"/>
      <c r="AB36" s="384"/>
      <c r="AC36" s="384"/>
      <c r="AD36" s="383"/>
      <c r="AE36" s="383"/>
      <c r="AG36" s="382"/>
      <c r="AH36" s="382"/>
      <c r="AI36" s="384"/>
      <c r="AJ36" s="384"/>
      <c r="AK36" s="383"/>
      <c r="AL36" s="385"/>
      <c r="AM36" s="383"/>
      <c r="AN36" s="383"/>
      <c r="AO36" s="383"/>
      <c r="AQ36" s="383"/>
    </row>
    <row r="37" spans="1:43" s="330" customFormat="1" ht="88.7" customHeight="1" x14ac:dyDescent="0.25">
      <c r="A37" s="147"/>
      <c r="B37" s="675" t="s">
        <v>548</v>
      </c>
      <c r="C37" s="676"/>
      <c r="D37" s="676"/>
      <c r="E37" s="676"/>
      <c r="F37" s="676"/>
      <c r="G37" s="677"/>
      <c r="H37" s="158"/>
      <c r="I37" s="158"/>
      <c r="J37" s="158"/>
      <c r="K37" s="158"/>
      <c r="L37" s="158"/>
      <c r="M37" s="158"/>
      <c r="N37" s="382"/>
      <c r="O37" s="382"/>
      <c r="P37" s="382"/>
      <c r="Q37" s="382"/>
      <c r="R37" s="383"/>
      <c r="S37" s="383"/>
      <c r="T37" s="383"/>
      <c r="U37" s="383"/>
      <c r="V37" s="384"/>
      <c r="W37" s="384"/>
      <c r="X37" s="384"/>
      <c r="Y37" s="384"/>
      <c r="Z37" s="384"/>
      <c r="AA37" s="383"/>
      <c r="AB37" s="384"/>
      <c r="AC37" s="384"/>
      <c r="AD37" s="383"/>
      <c r="AE37" s="383"/>
      <c r="AG37" s="382"/>
      <c r="AH37" s="382"/>
      <c r="AI37" s="384"/>
      <c r="AJ37" s="384"/>
      <c r="AK37" s="383"/>
      <c r="AL37" s="385"/>
      <c r="AM37" s="383"/>
      <c r="AN37" s="383"/>
      <c r="AO37" s="383"/>
      <c r="AQ37" s="383"/>
    </row>
    <row r="38" spans="1:43" s="330" customFormat="1" ht="45.2" customHeight="1" x14ac:dyDescent="0.25">
      <c r="A38" s="147"/>
      <c r="B38" s="675" t="s">
        <v>504</v>
      </c>
      <c r="C38" s="676"/>
      <c r="D38" s="676"/>
      <c r="E38" s="676"/>
      <c r="F38" s="676"/>
      <c r="G38" s="677"/>
      <c r="H38" s="158"/>
      <c r="I38" s="158"/>
      <c r="J38" s="158"/>
      <c r="K38" s="158"/>
      <c r="L38" s="158"/>
      <c r="M38" s="158"/>
      <c r="N38" s="382"/>
      <c r="O38" s="382"/>
      <c r="P38" s="382"/>
      <c r="Q38" s="382"/>
      <c r="R38" s="383"/>
      <c r="S38" s="383"/>
      <c r="T38" s="383"/>
      <c r="U38" s="383"/>
      <c r="V38" s="384"/>
      <c r="W38" s="384"/>
      <c r="X38" s="384"/>
      <c r="Y38" s="384"/>
      <c r="Z38" s="384"/>
      <c r="AA38" s="383"/>
      <c r="AB38" s="384"/>
      <c r="AC38" s="384"/>
      <c r="AD38" s="383"/>
      <c r="AE38" s="383"/>
      <c r="AG38" s="382"/>
      <c r="AH38" s="382"/>
      <c r="AI38" s="384"/>
      <c r="AJ38" s="384"/>
      <c r="AK38" s="383"/>
      <c r="AL38" s="385"/>
      <c r="AM38" s="383"/>
      <c r="AN38" s="383"/>
      <c r="AO38" s="383"/>
      <c r="AQ38" s="383"/>
    </row>
    <row r="39" spans="1:43" s="330" customFormat="1" ht="43.5" customHeight="1" x14ac:dyDescent="0.25">
      <c r="A39" s="147"/>
      <c r="B39" s="675" t="s">
        <v>532</v>
      </c>
      <c r="C39" s="676"/>
      <c r="D39" s="676"/>
      <c r="E39" s="676"/>
      <c r="F39" s="676"/>
      <c r="G39" s="677"/>
      <c r="H39" s="158"/>
      <c r="I39" s="158"/>
      <c r="J39" s="158"/>
      <c r="K39" s="158"/>
      <c r="L39" s="158"/>
      <c r="M39" s="158"/>
      <c r="N39" s="382"/>
      <c r="O39" s="382"/>
      <c r="P39" s="382"/>
      <c r="Q39" s="382"/>
      <c r="R39" s="383"/>
      <c r="S39" s="383"/>
      <c r="T39" s="383"/>
      <c r="U39" s="383"/>
      <c r="V39" s="384"/>
      <c r="W39" s="384"/>
      <c r="X39" s="384"/>
      <c r="Y39" s="384"/>
      <c r="Z39" s="384"/>
      <c r="AA39" s="383"/>
      <c r="AB39" s="384"/>
      <c r="AC39" s="384"/>
      <c r="AD39" s="383"/>
      <c r="AE39" s="383"/>
      <c r="AG39" s="382"/>
      <c r="AH39" s="382"/>
      <c r="AI39" s="384"/>
      <c r="AJ39" s="384"/>
      <c r="AK39" s="383"/>
      <c r="AL39" s="385"/>
      <c r="AM39" s="383"/>
      <c r="AN39" s="383"/>
      <c r="AO39" s="383"/>
      <c r="AQ39" s="383"/>
    </row>
    <row r="40" spans="1:43" s="330" customFormat="1" ht="77.45" customHeight="1" x14ac:dyDescent="0.25">
      <c r="A40" s="147"/>
      <c r="B40" s="675" t="s">
        <v>591</v>
      </c>
      <c r="C40" s="679"/>
      <c r="D40" s="679"/>
      <c r="E40" s="679"/>
      <c r="F40" s="679"/>
      <c r="G40" s="680"/>
      <c r="H40" s="158"/>
      <c r="I40" s="158"/>
      <c r="J40" s="158"/>
      <c r="K40" s="158"/>
      <c r="L40" s="158"/>
      <c r="M40" s="158"/>
      <c r="N40" s="382"/>
      <c r="O40" s="382"/>
      <c r="P40" s="382"/>
      <c r="Q40" s="382"/>
      <c r="R40" s="383"/>
      <c r="S40" s="383"/>
      <c r="T40" s="383"/>
      <c r="U40" s="383"/>
      <c r="V40" s="384"/>
      <c r="W40" s="384"/>
      <c r="X40" s="384"/>
      <c r="Y40" s="384"/>
      <c r="Z40" s="384"/>
      <c r="AA40" s="383"/>
      <c r="AB40" s="384"/>
      <c r="AC40" s="384"/>
      <c r="AD40" s="383"/>
      <c r="AE40" s="383"/>
      <c r="AG40" s="382"/>
      <c r="AH40" s="382"/>
      <c r="AI40" s="384"/>
      <c r="AJ40" s="384"/>
      <c r="AK40" s="383"/>
      <c r="AL40" s="385"/>
      <c r="AM40" s="383"/>
      <c r="AN40" s="383"/>
      <c r="AO40" s="383"/>
      <c r="AQ40" s="383"/>
    </row>
    <row r="41" spans="1:43" s="330" customFormat="1" ht="20.100000000000001" customHeight="1" x14ac:dyDescent="0.25">
      <c r="A41" s="147"/>
      <c r="B41" s="678" t="s">
        <v>584</v>
      </c>
      <c r="C41" s="679"/>
      <c r="D41" s="679"/>
      <c r="E41" s="679"/>
      <c r="F41" s="679"/>
      <c r="G41" s="680"/>
      <c r="H41" s="158"/>
      <c r="I41" s="158"/>
      <c r="J41" s="158"/>
      <c r="K41" s="158"/>
      <c r="L41" s="158"/>
      <c r="M41" s="158"/>
      <c r="N41" s="382"/>
      <c r="O41" s="382"/>
      <c r="P41" s="382"/>
      <c r="Q41" s="382"/>
      <c r="R41" s="383"/>
      <c r="S41" s="383"/>
      <c r="T41" s="383"/>
      <c r="U41" s="383"/>
      <c r="V41" s="384"/>
      <c r="W41" s="384"/>
      <c r="X41" s="384"/>
      <c r="Y41" s="384"/>
      <c r="Z41" s="384"/>
      <c r="AA41" s="383"/>
      <c r="AB41" s="384"/>
      <c r="AC41" s="384"/>
      <c r="AD41" s="383"/>
      <c r="AE41" s="383"/>
      <c r="AG41" s="382"/>
      <c r="AH41" s="382"/>
      <c r="AI41" s="384"/>
      <c r="AJ41" s="384"/>
      <c r="AK41" s="383"/>
      <c r="AL41" s="385"/>
      <c r="AM41" s="383"/>
      <c r="AN41" s="383"/>
      <c r="AO41" s="383"/>
      <c r="AQ41" s="383"/>
    </row>
    <row r="42" spans="1:43" s="330" customFormat="1" ht="20.100000000000001" customHeight="1" x14ac:dyDescent="0.25">
      <c r="A42" s="147"/>
      <c r="B42" s="678" t="s">
        <v>585</v>
      </c>
      <c r="C42" s="679"/>
      <c r="D42" s="679"/>
      <c r="E42" s="679"/>
      <c r="F42" s="679"/>
      <c r="G42" s="680"/>
      <c r="H42" s="158"/>
      <c r="I42" s="158"/>
      <c r="J42" s="158"/>
      <c r="K42" s="158"/>
      <c r="L42" s="158"/>
      <c r="M42" s="158"/>
      <c r="N42" s="382"/>
      <c r="O42" s="382"/>
      <c r="P42" s="382"/>
      <c r="Q42" s="382"/>
      <c r="R42" s="383"/>
      <c r="S42" s="383"/>
      <c r="T42" s="383"/>
      <c r="U42" s="383"/>
      <c r="V42" s="384"/>
      <c r="W42" s="384"/>
      <c r="X42" s="384"/>
      <c r="Y42" s="384"/>
      <c r="Z42" s="384"/>
      <c r="AA42" s="383"/>
      <c r="AB42" s="384"/>
      <c r="AC42" s="384"/>
      <c r="AD42" s="383"/>
      <c r="AE42" s="383"/>
      <c r="AG42" s="382"/>
      <c r="AH42" s="382"/>
      <c r="AI42" s="384"/>
      <c r="AJ42" s="384"/>
      <c r="AK42" s="383"/>
      <c r="AL42" s="385"/>
      <c r="AM42" s="383"/>
      <c r="AN42" s="383"/>
      <c r="AO42" s="383"/>
      <c r="AQ42" s="383"/>
    </row>
    <row r="43" spans="1:43" s="330" customFormat="1" ht="34.5" customHeight="1" x14ac:dyDescent="0.25">
      <c r="A43" s="147"/>
      <c r="B43" s="675" t="s">
        <v>586</v>
      </c>
      <c r="C43" s="676"/>
      <c r="D43" s="676"/>
      <c r="E43" s="676"/>
      <c r="F43" s="676"/>
      <c r="G43" s="677"/>
      <c r="H43" s="158"/>
      <c r="I43" s="158"/>
      <c r="J43" s="158"/>
      <c r="K43" s="158"/>
      <c r="L43" s="158"/>
      <c r="M43" s="158"/>
      <c r="N43" s="382"/>
      <c r="O43" s="382"/>
      <c r="P43" s="382"/>
      <c r="Q43" s="382"/>
      <c r="R43" s="383"/>
      <c r="S43" s="383"/>
      <c r="T43" s="383"/>
      <c r="U43" s="383"/>
      <c r="V43" s="384"/>
      <c r="W43" s="384"/>
      <c r="X43" s="384"/>
      <c r="Y43" s="384"/>
      <c r="Z43" s="384"/>
      <c r="AA43" s="383"/>
      <c r="AB43" s="384"/>
      <c r="AC43" s="384"/>
      <c r="AD43" s="383"/>
      <c r="AE43" s="383"/>
      <c r="AG43" s="382"/>
      <c r="AH43" s="382"/>
      <c r="AI43" s="384"/>
      <c r="AJ43" s="384"/>
      <c r="AK43" s="383"/>
      <c r="AL43" s="385"/>
      <c r="AM43" s="383"/>
      <c r="AN43" s="383"/>
      <c r="AO43" s="383"/>
      <c r="AQ43" s="383"/>
    </row>
    <row r="44" spans="1:43" ht="28.7" customHeight="1" x14ac:dyDescent="0.25">
      <c r="B44" s="675" t="s">
        <v>701</v>
      </c>
      <c r="C44" s="676"/>
      <c r="D44" s="676"/>
      <c r="E44" s="676"/>
      <c r="F44" s="676"/>
      <c r="G44" s="677"/>
      <c r="N44" s="340"/>
      <c r="O44" s="340"/>
      <c r="P44" s="340"/>
      <c r="Q44" s="340"/>
      <c r="R44" s="340"/>
      <c r="S44" s="340"/>
      <c r="T44" s="340"/>
      <c r="U44" s="340"/>
      <c r="V44" s="340"/>
      <c r="W44" s="340"/>
      <c r="X44" s="340"/>
      <c r="Y44" s="340"/>
      <c r="Z44" s="340"/>
      <c r="AA44" s="340"/>
      <c r="AB44" s="340"/>
      <c r="AC44" s="340"/>
      <c r="AD44" s="340"/>
      <c r="AE44" s="340"/>
      <c r="AF44" s="340"/>
      <c r="AG44" s="340"/>
      <c r="AH44" s="340"/>
      <c r="AI44" s="340"/>
      <c r="AJ44" s="340"/>
      <c r="AK44" s="340"/>
      <c r="AL44" s="340"/>
      <c r="AM44" s="340"/>
      <c r="AN44" s="340"/>
      <c r="AO44" s="340"/>
      <c r="AP44" s="340"/>
      <c r="AQ44" s="340"/>
    </row>
    <row r="45" spans="1:43" x14ac:dyDescent="0.25">
      <c r="B45" s="387"/>
      <c r="C45" s="388"/>
      <c r="D45" s="388"/>
      <c r="E45" s="388"/>
      <c r="F45" s="388"/>
      <c r="G45" s="389"/>
      <c r="H45" s="339"/>
      <c r="I45" s="339"/>
      <c r="J45" s="339"/>
      <c r="K45" s="339"/>
      <c r="L45" s="339"/>
      <c r="M45" s="339"/>
      <c r="N45" s="340"/>
      <c r="O45" s="340"/>
      <c r="P45" s="340"/>
      <c r="Q45" s="340"/>
      <c r="R45" s="340"/>
      <c r="S45" s="340"/>
      <c r="T45" s="340"/>
      <c r="U45" s="340"/>
      <c r="V45" s="340"/>
      <c r="W45" s="340"/>
      <c r="X45" s="340"/>
      <c r="Y45" s="340"/>
      <c r="Z45" s="340"/>
      <c r="AA45" s="340"/>
      <c r="AB45" s="340"/>
      <c r="AC45" s="340"/>
      <c r="AD45" s="340"/>
      <c r="AE45" s="340"/>
      <c r="AF45" s="340"/>
      <c r="AG45" s="340"/>
      <c r="AH45" s="340"/>
      <c r="AI45" s="340"/>
      <c r="AJ45" s="340"/>
      <c r="AK45" s="340"/>
      <c r="AL45" s="340"/>
      <c r="AM45" s="340"/>
      <c r="AN45" s="340"/>
      <c r="AO45" s="340"/>
      <c r="AP45" s="340"/>
      <c r="AQ45" s="340"/>
    </row>
    <row r="46" spans="1:43" x14ac:dyDescent="0.25">
      <c r="B46" s="387"/>
      <c r="C46" s="388"/>
      <c r="D46" s="388"/>
      <c r="E46" s="388"/>
      <c r="F46" s="388"/>
      <c r="G46" s="389"/>
      <c r="H46" s="339"/>
      <c r="I46" s="339"/>
      <c r="J46" s="339"/>
      <c r="K46" s="339"/>
      <c r="L46" s="339"/>
      <c r="M46" s="339"/>
      <c r="N46" s="340"/>
      <c r="O46" s="340"/>
      <c r="P46" s="340"/>
      <c r="Q46" s="340"/>
      <c r="R46" s="340"/>
      <c r="S46" s="340"/>
      <c r="T46" s="340"/>
      <c r="U46" s="340"/>
      <c r="V46" s="340"/>
      <c r="W46" s="340"/>
      <c r="X46" s="340"/>
      <c r="Y46" s="340"/>
      <c r="Z46" s="340"/>
      <c r="AA46" s="340"/>
      <c r="AB46" s="340"/>
      <c r="AC46" s="340"/>
      <c r="AD46" s="340"/>
      <c r="AE46" s="340"/>
      <c r="AF46" s="340"/>
      <c r="AG46" s="340"/>
      <c r="AH46" s="340"/>
      <c r="AI46" s="340"/>
      <c r="AJ46" s="340"/>
      <c r="AK46" s="340"/>
      <c r="AL46" s="340"/>
      <c r="AM46" s="340"/>
      <c r="AN46" s="340"/>
      <c r="AO46" s="340"/>
      <c r="AP46" s="340"/>
      <c r="AQ46" s="340"/>
    </row>
    <row r="47" spans="1:43" x14ac:dyDescent="0.25">
      <c r="B47" s="390"/>
      <c r="C47" s="391"/>
      <c r="D47" s="391"/>
      <c r="E47" s="391"/>
      <c r="F47" s="392"/>
      <c r="G47" s="393"/>
      <c r="H47" s="338"/>
      <c r="I47" s="338"/>
      <c r="J47" s="338"/>
      <c r="K47" s="338"/>
      <c r="L47" s="338"/>
      <c r="M47" s="338"/>
      <c r="N47" s="340"/>
      <c r="O47" s="340"/>
      <c r="P47" s="340"/>
      <c r="Q47" s="340"/>
      <c r="R47" s="340"/>
      <c r="S47" s="340"/>
      <c r="T47" s="340"/>
      <c r="U47" s="340"/>
      <c r="V47" s="340"/>
      <c r="W47" s="340"/>
      <c r="X47" s="340"/>
      <c r="Y47" s="340"/>
      <c r="Z47" s="340"/>
      <c r="AA47" s="340"/>
      <c r="AB47" s="340"/>
      <c r="AC47" s="340"/>
      <c r="AD47" s="340"/>
      <c r="AE47" s="340"/>
      <c r="AF47" s="340"/>
      <c r="AG47" s="340"/>
      <c r="AH47" s="340"/>
      <c r="AI47" s="340"/>
      <c r="AJ47" s="340"/>
      <c r="AK47" s="340"/>
      <c r="AL47" s="340"/>
      <c r="AM47" s="340"/>
      <c r="AN47" s="340"/>
      <c r="AO47" s="340"/>
      <c r="AP47" s="340"/>
      <c r="AQ47" s="340"/>
    </row>
    <row r="48" spans="1:43" x14ac:dyDescent="0.25">
      <c r="B48" s="340"/>
      <c r="C48" s="340"/>
      <c r="D48" s="340"/>
      <c r="E48" s="340"/>
      <c r="F48" s="340"/>
      <c r="G48" s="340"/>
      <c r="H48" s="339"/>
      <c r="I48" s="339"/>
      <c r="J48" s="339"/>
      <c r="K48" s="339"/>
      <c r="L48" s="339"/>
      <c r="M48" s="339"/>
      <c r="N48" s="340"/>
      <c r="O48" s="340"/>
      <c r="P48" s="340"/>
      <c r="Q48" s="340"/>
      <c r="R48" s="340"/>
      <c r="S48" s="340"/>
      <c r="T48" s="340"/>
      <c r="U48" s="340"/>
      <c r="V48" s="340"/>
      <c r="W48" s="340"/>
      <c r="X48" s="340"/>
      <c r="Y48" s="340"/>
      <c r="Z48" s="340"/>
      <c r="AA48" s="340"/>
      <c r="AB48" s="340"/>
      <c r="AC48" s="340"/>
      <c r="AD48" s="340"/>
      <c r="AE48" s="340"/>
      <c r="AF48" s="340"/>
      <c r="AG48" s="340"/>
      <c r="AH48" s="340"/>
      <c r="AI48" s="340"/>
      <c r="AJ48" s="340"/>
      <c r="AK48" s="340"/>
      <c r="AL48" s="340"/>
      <c r="AM48" s="340"/>
      <c r="AN48" s="340"/>
      <c r="AO48" s="340"/>
      <c r="AP48" s="340"/>
      <c r="AQ48" s="340"/>
    </row>
    <row r="49" spans="2:43" x14ac:dyDescent="0.25">
      <c r="B49" s="669" t="s">
        <v>425</v>
      </c>
      <c r="C49" s="674"/>
      <c r="D49" s="340"/>
      <c r="E49" s="340"/>
      <c r="F49" s="340"/>
      <c r="G49" s="340"/>
      <c r="H49" s="339"/>
      <c r="I49" s="339"/>
      <c r="J49" s="339"/>
      <c r="K49" s="339"/>
      <c r="L49" s="339"/>
      <c r="M49" s="339"/>
      <c r="N49" s="340"/>
      <c r="O49" s="340"/>
      <c r="P49" s="340"/>
      <c r="Q49" s="340"/>
      <c r="R49" s="340"/>
      <c r="S49" s="340"/>
      <c r="T49" s="340"/>
      <c r="U49" s="340"/>
      <c r="V49" s="340"/>
      <c r="W49" s="340"/>
      <c r="X49" s="340"/>
      <c r="Y49" s="340"/>
      <c r="Z49" s="340"/>
      <c r="AA49" s="340"/>
      <c r="AB49" s="340"/>
      <c r="AC49" s="340"/>
      <c r="AD49" s="340"/>
      <c r="AE49" s="340"/>
      <c r="AF49" s="340"/>
      <c r="AG49" s="340"/>
      <c r="AH49" s="340"/>
      <c r="AI49" s="340"/>
      <c r="AJ49" s="340"/>
      <c r="AK49" s="340"/>
      <c r="AL49" s="340"/>
      <c r="AM49" s="340"/>
      <c r="AN49" s="340"/>
      <c r="AO49" s="340"/>
      <c r="AP49" s="340"/>
      <c r="AQ49" s="340"/>
    </row>
    <row r="50" spans="2:43" x14ac:dyDescent="0.25">
      <c r="B50" s="534"/>
      <c r="C50" s="535"/>
      <c r="D50" s="340"/>
      <c r="E50" s="340"/>
      <c r="F50" s="340"/>
      <c r="G50" s="340"/>
      <c r="H50" s="339"/>
      <c r="I50" s="339"/>
      <c r="J50" s="339"/>
      <c r="K50" s="339"/>
      <c r="L50" s="339"/>
      <c r="M50" s="339"/>
      <c r="N50" s="340"/>
      <c r="O50" s="340"/>
      <c r="P50" s="340"/>
      <c r="Q50" s="340"/>
      <c r="R50" s="340"/>
      <c r="S50" s="340"/>
      <c r="T50" s="340"/>
      <c r="U50" s="340"/>
      <c r="V50" s="340"/>
      <c r="W50" s="340"/>
      <c r="X50" s="340"/>
      <c r="Y50" s="340"/>
      <c r="Z50" s="340"/>
      <c r="AA50" s="340"/>
      <c r="AB50" s="340"/>
      <c r="AC50" s="340"/>
      <c r="AD50" s="340"/>
      <c r="AE50" s="340"/>
      <c r="AF50" s="340"/>
      <c r="AG50" s="340"/>
      <c r="AH50" s="340"/>
      <c r="AI50" s="340"/>
      <c r="AJ50" s="340"/>
      <c r="AK50" s="340"/>
      <c r="AL50" s="340"/>
      <c r="AM50" s="340"/>
      <c r="AN50" s="340"/>
      <c r="AO50" s="340"/>
      <c r="AP50" s="340"/>
      <c r="AQ50" s="340"/>
    </row>
    <row r="51" spans="2:43" x14ac:dyDescent="0.25">
      <c r="B51" s="667" t="s">
        <v>436</v>
      </c>
      <c r="C51" s="668"/>
      <c r="D51" s="340"/>
      <c r="E51" s="340"/>
      <c r="F51" s="340"/>
      <c r="G51" s="340"/>
      <c r="H51" s="339"/>
      <c r="I51" s="339"/>
      <c r="J51" s="339"/>
      <c r="K51" s="339"/>
      <c r="L51" s="339"/>
      <c r="M51" s="339"/>
      <c r="N51" s="340"/>
      <c r="O51" s="340"/>
      <c r="P51" s="340"/>
      <c r="Q51" s="340"/>
      <c r="R51" s="340"/>
      <c r="S51" s="340"/>
      <c r="T51" s="340"/>
      <c r="U51" s="340"/>
      <c r="V51" s="340"/>
      <c r="W51" s="340"/>
      <c r="X51" s="340"/>
      <c r="Y51" s="340"/>
      <c r="Z51" s="340"/>
      <c r="AA51" s="340"/>
      <c r="AB51" s="340"/>
      <c r="AC51" s="340"/>
      <c r="AD51" s="340"/>
      <c r="AE51" s="340"/>
      <c r="AF51" s="340"/>
      <c r="AG51" s="340"/>
      <c r="AH51" s="340"/>
      <c r="AI51" s="340"/>
      <c r="AJ51" s="340"/>
      <c r="AK51" s="340"/>
      <c r="AL51" s="340"/>
      <c r="AM51" s="340"/>
      <c r="AN51" s="340"/>
      <c r="AO51" s="340"/>
      <c r="AP51" s="340"/>
      <c r="AQ51" s="340"/>
    </row>
    <row r="52" spans="2:43" x14ac:dyDescent="0.25">
      <c r="B52" s="667" t="s">
        <v>433</v>
      </c>
      <c r="C52" s="668"/>
      <c r="D52" s="340"/>
      <c r="E52" s="340"/>
      <c r="F52" s="340"/>
      <c r="G52" s="340"/>
      <c r="H52" s="339"/>
      <c r="I52" s="339"/>
      <c r="J52" s="339"/>
      <c r="K52" s="339"/>
      <c r="L52" s="339"/>
      <c r="M52" s="339"/>
      <c r="N52" s="340"/>
      <c r="O52" s="340"/>
      <c r="P52" s="340"/>
      <c r="Q52" s="340"/>
      <c r="R52" s="340"/>
      <c r="S52" s="340"/>
      <c r="T52" s="340"/>
      <c r="U52" s="340"/>
      <c r="V52" s="340"/>
      <c r="W52" s="340"/>
      <c r="X52" s="340"/>
      <c r="Y52" s="340"/>
      <c r="Z52" s="340"/>
      <c r="AA52" s="340"/>
      <c r="AB52" s="340"/>
      <c r="AC52" s="340"/>
      <c r="AD52" s="340"/>
      <c r="AE52" s="340"/>
      <c r="AF52" s="340"/>
      <c r="AG52" s="340"/>
      <c r="AH52" s="340"/>
      <c r="AI52" s="340"/>
      <c r="AJ52" s="340"/>
      <c r="AK52" s="340"/>
      <c r="AL52" s="340"/>
      <c r="AM52" s="340"/>
      <c r="AN52" s="340"/>
      <c r="AO52" s="340"/>
      <c r="AP52" s="340"/>
      <c r="AQ52" s="340"/>
    </row>
    <row r="53" spans="2:43" x14ac:dyDescent="0.25">
      <c r="B53" s="534"/>
      <c r="C53" s="535"/>
      <c r="D53" s="340"/>
      <c r="E53" s="340"/>
      <c r="F53" s="340"/>
      <c r="G53" s="340"/>
      <c r="H53" s="339"/>
      <c r="I53" s="339"/>
      <c r="J53" s="339"/>
      <c r="K53" s="339"/>
      <c r="L53" s="339"/>
      <c r="M53" s="339"/>
      <c r="N53" s="340"/>
      <c r="O53" s="340"/>
      <c r="P53" s="340"/>
      <c r="Q53" s="340"/>
      <c r="R53" s="340"/>
      <c r="S53" s="340"/>
      <c r="T53" s="340"/>
      <c r="U53" s="340"/>
      <c r="V53" s="340"/>
      <c r="W53" s="340"/>
      <c r="X53" s="340"/>
      <c r="Y53" s="340"/>
      <c r="Z53" s="340"/>
      <c r="AA53" s="340"/>
      <c r="AB53" s="340"/>
      <c r="AC53" s="340"/>
      <c r="AD53" s="340"/>
      <c r="AE53" s="340"/>
      <c r="AF53" s="340"/>
      <c r="AG53" s="340"/>
      <c r="AH53" s="340"/>
      <c r="AI53" s="340"/>
      <c r="AJ53" s="340"/>
      <c r="AK53" s="340"/>
      <c r="AL53" s="340"/>
      <c r="AM53" s="340"/>
      <c r="AN53" s="340"/>
      <c r="AO53" s="340"/>
      <c r="AP53" s="340"/>
      <c r="AQ53" s="340"/>
    </row>
    <row r="54" spans="2:43" x14ac:dyDescent="0.25">
      <c r="B54" s="215" t="s">
        <v>426</v>
      </c>
      <c r="C54" s="435"/>
      <c r="D54" s="340"/>
      <c r="E54" s="340"/>
      <c r="F54" s="340"/>
      <c r="G54" s="340"/>
      <c r="H54" s="339"/>
      <c r="I54" s="339"/>
      <c r="J54" s="339"/>
      <c r="K54" s="339"/>
      <c r="L54" s="339"/>
      <c r="M54" s="339"/>
      <c r="N54" s="340"/>
      <c r="O54" s="340"/>
      <c r="P54" s="340"/>
      <c r="Q54" s="340"/>
      <c r="R54" s="340"/>
      <c r="S54" s="340"/>
      <c r="T54" s="340"/>
      <c r="U54" s="340"/>
      <c r="V54" s="340"/>
      <c r="W54" s="340"/>
      <c r="X54" s="340"/>
      <c r="Y54" s="340"/>
      <c r="Z54" s="340"/>
      <c r="AA54" s="340"/>
      <c r="AB54" s="340"/>
      <c r="AC54" s="340"/>
      <c r="AD54" s="340"/>
      <c r="AE54" s="340"/>
      <c r="AF54" s="340"/>
      <c r="AG54" s="340"/>
      <c r="AH54" s="340"/>
      <c r="AI54" s="340"/>
      <c r="AJ54" s="340"/>
      <c r="AK54" s="340"/>
      <c r="AL54" s="340"/>
      <c r="AM54" s="340"/>
      <c r="AN54" s="340"/>
      <c r="AO54" s="340"/>
      <c r="AP54" s="340"/>
      <c r="AQ54" s="340"/>
    </row>
    <row r="55" spans="2:43" x14ac:dyDescent="0.25">
      <c r="B55" s="340"/>
      <c r="C55" s="340"/>
      <c r="D55" s="340"/>
      <c r="E55" s="340"/>
      <c r="F55" s="340"/>
      <c r="G55" s="340"/>
      <c r="H55" s="339"/>
      <c r="I55" s="339"/>
      <c r="J55" s="339"/>
      <c r="K55" s="339"/>
      <c r="L55" s="339"/>
      <c r="M55" s="339"/>
      <c r="N55" s="340"/>
      <c r="O55" s="340"/>
      <c r="P55" s="340"/>
      <c r="Q55" s="340"/>
      <c r="R55" s="340"/>
      <c r="S55" s="340"/>
      <c r="T55" s="340"/>
      <c r="U55" s="340"/>
      <c r="V55" s="340"/>
      <c r="W55" s="340"/>
      <c r="X55" s="340"/>
      <c r="Y55" s="340"/>
      <c r="Z55" s="340"/>
      <c r="AA55" s="340"/>
      <c r="AB55" s="340"/>
      <c r="AC55" s="340"/>
      <c r="AD55" s="340"/>
      <c r="AE55" s="340"/>
      <c r="AF55" s="340"/>
      <c r="AG55" s="340"/>
      <c r="AH55" s="340"/>
      <c r="AI55" s="340"/>
      <c r="AJ55" s="340"/>
      <c r="AK55" s="340"/>
      <c r="AL55" s="340"/>
      <c r="AM55" s="340"/>
      <c r="AN55" s="340"/>
      <c r="AO55" s="340"/>
      <c r="AP55" s="340"/>
      <c r="AQ55" s="340"/>
    </row>
    <row r="56" spans="2:43" ht="15.75" thickBot="1" x14ac:dyDescent="0.3">
      <c r="B56" s="340"/>
      <c r="C56" s="340"/>
      <c r="D56" s="340"/>
      <c r="E56" s="340"/>
      <c r="F56" s="340"/>
      <c r="G56" s="340"/>
      <c r="H56" s="339"/>
      <c r="I56" s="339"/>
      <c r="J56" s="339"/>
      <c r="K56" s="339"/>
      <c r="L56" s="339"/>
      <c r="M56" s="339"/>
      <c r="N56" s="340"/>
      <c r="O56" s="340"/>
      <c r="P56" s="340"/>
      <c r="Q56" s="340"/>
      <c r="R56" s="340"/>
      <c r="S56" s="340"/>
      <c r="T56" s="340"/>
      <c r="U56" s="340"/>
      <c r="V56" s="340"/>
      <c r="W56" s="340"/>
      <c r="X56" s="340"/>
      <c r="Y56" s="340"/>
      <c r="Z56" s="340"/>
      <c r="AA56" s="340"/>
      <c r="AB56" s="340"/>
      <c r="AC56" s="340"/>
      <c r="AD56" s="340"/>
      <c r="AE56" s="340"/>
      <c r="AF56" s="340"/>
      <c r="AG56" s="340"/>
      <c r="AH56" s="340"/>
      <c r="AI56" s="340"/>
      <c r="AJ56" s="340"/>
      <c r="AK56" s="340"/>
      <c r="AL56" s="340"/>
      <c r="AM56" s="340"/>
      <c r="AN56" s="340"/>
      <c r="AO56" s="340"/>
      <c r="AP56" s="340"/>
      <c r="AQ56" s="340"/>
    </row>
    <row r="57" spans="2:43" ht="20.25" thickTop="1" thickBot="1" x14ac:dyDescent="0.3">
      <c r="B57" s="603" t="s">
        <v>451</v>
      </c>
      <c r="C57" s="604"/>
      <c r="D57" s="604"/>
      <c r="E57" s="604"/>
      <c r="F57" s="605"/>
      <c r="G57" s="340"/>
      <c r="H57" s="339"/>
      <c r="I57" s="339"/>
      <c r="J57" s="339"/>
      <c r="K57" s="339"/>
      <c r="L57" s="339"/>
      <c r="M57" s="339"/>
      <c r="N57" s="340"/>
      <c r="O57" s="340"/>
      <c r="P57" s="340"/>
      <c r="Q57" s="340"/>
      <c r="R57" s="340"/>
      <c r="S57" s="340"/>
      <c r="T57" s="340"/>
      <c r="U57" s="340"/>
      <c r="V57" s="340"/>
      <c r="W57" s="340"/>
      <c r="X57" s="340"/>
      <c r="Y57" s="340"/>
      <c r="Z57" s="340"/>
      <c r="AA57" s="340"/>
      <c r="AB57" s="340"/>
      <c r="AC57" s="340"/>
      <c r="AD57" s="340"/>
      <c r="AE57" s="340"/>
      <c r="AF57" s="340"/>
      <c r="AG57" s="340"/>
      <c r="AH57" s="340"/>
      <c r="AI57" s="340"/>
      <c r="AJ57" s="340"/>
      <c r="AK57" s="340"/>
      <c r="AL57" s="340"/>
      <c r="AM57" s="340"/>
      <c r="AN57" s="340"/>
      <c r="AO57" s="340"/>
      <c r="AP57" s="340"/>
      <c r="AQ57" s="340"/>
    </row>
    <row r="58" spans="2:43" x14ac:dyDescent="0.25">
      <c r="B58" s="198" t="s">
        <v>161</v>
      </c>
      <c r="C58" s="558" t="s">
        <v>462</v>
      </c>
      <c r="D58" s="558"/>
      <c r="E58" s="558"/>
      <c r="F58" s="558"/>
      <c r="G58" s="340"/>
      <c r="H58" s="339"/>
      <c r="I58" s="339"/>
      <c r="J58" s="339"/>
      <c r="K58" s="339"/>
      <c r="L58" s="339"/>
      <c r="M58" s="339"/>
      <c r="N58" s="340"/>
      <c r="O58" s="340"/>
      <c r="P58" s="340"/>
      <c r="Q58" s="340"/>
      <c r="R58" s="340"/>
      <c r="S58" s="340"/>
      <c r="T58" s="340"/>
      <c r="U58" s="340"/>
      <c r="V58" s="340"/>
      <c r="W58" s="340"/>
      <c r="X58" s="340"/>
      <c r="Y58" s="340"/>
      <c r="Z58" s="340"/>
      <c r="AA58" s="340"/>
      <c r="AB58" s="340"/>
      <c r="AC58" s="340"/>
      <c r="AD58" s="340"/>
      <c r="AE58" s="340"/>
      <c r="AF58" s="340"/>
      <c r="AG58" s="340"/>
      <c r="AH58" s="340"/>
      <c r="AI58" s="340"/>
      <c r="AJ58" s="340"/>
      <c r="AK58" s="340"/>
      <c r="AL58" s="340"/>
      <c r="AM58" s="340"/>
      <c r="AN58" s="340"/>
      <c r="AO58" s="340"/>
      <c r="AP58" s="340"/>
      <c r="AQ58" s="340"/>
    </row>
    <row r="59" spans="2:43" x14ac:dyDescent="0.25">
      <c r="B59" s="190" t="s">
        <v>162</v>
      </c>
      <c r="C59" s="558" t="s">
        <v>459</v>
      </c>
      <c r="D59" s="558"/>
      <c r="E59" s="558"/>
      <c r="F59" s="558"/>
      <c r="G59" s="340"/>
      <c r="H59" s="339"/>
      <c r="I59" s="339"/>
      <c r="J59" s="339"/>
      <c r="K59" s="339"/>
      <c r="L59" s="339"/>
      <c r="M59" s="339"/>
      <c r="N59" s="340"/>
      <c r="O59" s="340"/>
      <c r="P59" s="340"/>
      <c r="Q59" s="340"/>
      <c r="R59" s="340"/>
      <c r="S59" s="340"/>
      <c r="T59" s="340"/>
      <c r="U59" s="340"/>
      <c r="V59" s="340"/>
      <c r="W59" s="340"/>
      <c r="X59" s="340"/>
      <c r="Y59" s="340"/>
      <c r="Z59" s="340"/>
      <c r="AA59" s="340"/>
      <c r="AB59" s="340"/>
      <c r="AC59" s="340"/>
      <c r="AD59" s="340"/>
      <c r="AE59" s="340"/>
      <c r="AF59" s="340"/>
      <c r="AG59" s="340"/>
      <c r="AH59" s="340"/>
      <c r="AI59" s="340"/>
      <c r="AJ59" s="340"/>
      <c r="AK59" s="340"/>
      <c r="AL59" s="340"/>
      <c r="AM59" s="340"/>
      <c r="AN59" s="340"/>
      <c r="AO59" s="340"/>
      <c r="AP59" s="340"/>
      <c r="AQ59" s="340"/>
    </row>
    <row r="60" spans="2:43" x14ac:dyDescent="0.25">
      <c r="B60" s="187" t="s">
        <v>55</v>
      </c>
      <c r="C60" s="597" t="s">
        <v>452</v>
      </c>
      <c r="D60" s="597"/>
      <c r="E60" s="597"/>
      <c r="F60" s="598"/>
      <c r="G60" s="340"/>
      <c r="H60" s="339"/>
      <c r="I60" s="339"/>
      <c r="J60" s="339"/>
      <c r="K60" s="339"/>
      <c r="L60" s="339"/>
      <c r="M60" s="339"/>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0"/>
      <c r="AN60" s="340"/>
      <c r="AO60" s="340"/>
      <c r="AP60" s="340"/>
      <c r="AQ60" s="340"/>
    </row>
    <row r="61" spans="2:43" x14ac:dyDescent="0.25">
      <c r="B61" s="188" t="s">
        <v>12</v>
      </c>
      <c r="C61" s="599" t="s">
        <v>453</v>
      </c>
      <c r="D61" s="599"/>
      <c r="E61" s="599"/>
      <c r="F61" s="600"/>
      <c r="G61" s="340"/>
      <c r="H61" s="339"/>
      <c r="I61" s="339"/>
      <c r="J61" s="339"/>
      <c r="K61" s="339"/>
      <c r="L61" s="339"/>
      <c r="M61" s="339"/>
      <c r="N61" s="340"/>
      <c r="O61" s="340"/>
      <c r="P61" s="340"/>
      <c r="Q61" s="340"/>
      <c r="R61" s="340"/>
      <c r="S61" s="340"/>
      <c r="T61" s="340"/>
      <c r="U61" s="340"/>
      <c r="V61" s="340"/>
      <c r="W61" s="340"/>
      <c r="X61" s="340"/>
      <c r="Y61" s="340"/>
      <c r="Z61" s="340"/>
      <c r="AA61" s="340"/>
      <c r="AB61" s="340"/>
      <c r="AC61" s="340"/>
      <c r="AD61" s="340"/>
      <c r="AE61" s="340"/>
      <c r="AF61" s="340"/>
      <c r="AG61" s="340"/>
      <c r="AH61" s="340"/>
      <c r="AI61" s="340"/>
      <c r="AJ61" s="340"/>
      <c r="AK61" s="340"/>
      <c r="AL61" s="340"/>
      <c r="AM61" s="340"/>
      <c r="AN61" s="340"/>
      <c r="AO61" s="340"/>
      <c r="AP61" s="340"/>
      <c r="AQ61" s="340"/>
    </row>
    <row r="62" spans="2:43" ht="15.75" thickBot="1" x14ac:dyDescent="0.3">
      <c r="B62" s="189" t="s">
        <v>57</v>
      </c>
      <c r="C62" s="601" t="s">
        <v>454</v>
      </c>
      <c r="D62" s="601"/>
      <c r="E62" s="601"/>
      <c r="F62" s="602"/>
      <c r="G62" s="340"/>
      <c r="H62" s="339"/>
      <c r="I62" s="339"/>
      <c r="J62" s="339"/>
      <c r="K62" s="339"/>
      <c r="L62" s="339"/>
      <c r="M62" s="339"/>
      <c r="N62" s="340"/>
      <c r="O62" s="340"/>
      <c r="P62" s="340"/>
      <c r="Q62" s="340"/>
      <c r="R62" s="340"/>
      <c r="S62" s="340"/>
      <c r="T62" s="340"/>
      <c r="U62" s="340"/>
      <c r="V62" s="340"/>
      <c r="W62" s="340"/>
      <c r="X62" s="340"/>
      <c r="Y62" s="340"/>
      <c r="Z62" s="340"/>
      <c r="AA62" s="340"/>
      <c r="AB62" s="340"/>
      <c r="AC62" s="340"/>
      <c r="AD62" s="340"/>
      <c r="AE62" s="340"/>
      <c r="AF62" s="340"/>
      <c r="AG62" s="340"/>
      <c r="AH62" s="340"/>
      <c r="AI62" s="340"/>
      <c r="AJ62" s="340"/>
      <c r="AK62" s="340"/>
      <c r="AL62" s="340"/>
      <c r="AM62" s="340"/>
      <c r="AN62" s="340"/>
      <c r="AO62" s="340"/>
      <c r="AP62" s="340"/>
      <c r="AQ62" s="340"/>
    </row>
    <row r="63" spans="2:43" ht="15.75" thickTop="1" x14ac:dyDescent="0.25">
      <c r="B63" s="340"/>
      <c r="C63" s="340"/>
      <c r="D63" s="340"/>
      <c r="E63" s="340"/>
      <c r="F63" s="340"/>
      <c r="G63" s="340"/>
      <c r="H63" s="339"/>
      <c r="I63" s="339"/>
      <c r="J63" s="339"/>
      <c r="K63" s="339"/>
      <c r="L63" s="339"/>
      <c r="M63" s="339"/>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c r="AL63" s="340"/>
      <c r="AM63" s="340"/>
      <c r="AN63" s="340"/>
      <c r="AO63" s="340"/>
      <c r="AP63" s="340"/>
      <c r="AQ63" s="340"/>
    </row>
    <row r="64" spans="2:43" x14ac:dyDescent="0.25">
      <c r="B64" s="340"/>
      <c r="C64" s="340"/>
      <c r="D64" s="340"/>
      <c r="E64" s="340"/>
      <c r="F64" s="340"/>
      <c r="G64" s="340"/>
      <c r="H64" s="339"/>
      <c r="I64" s="339"/>
      <c r="J64" s="339"/>
      <c r="K64" s="339"/>
      <c r="L64" s="339"/>
      <c r="M64" s="339"/>
      <c r="N64" s="340"/>
      <c r="O64" s="340"/>
      <c r="P64" s="340"/>
      <c r="Q64" s="340"/>
      <c r="R64" s="340"/>
      <c r="S64" s="340"/>
      <c r="T64" s="340"/>
      <c r="U64" s="340"/>
      <c r="V64" s="340"/>
      <c r="W64" s="340"/>
      <c r="X64" s="340"/>
      <c r="Y64" s="340"/>
      <c r="Z64" s="340"/>
      <c r="AA64" s="340"/>
      <c r="AB64" s="340"/>
      <c r="AC64" s="340"/>
      <c r="AD64" s="340"/>
      <c r="AE64" s="340"/>
      <c r="AF64" s="340"/>
      <c r="AG64" s="340"/>
      <c r="AH64" s="340"/>
      <c r="AI64" s="340"/>
      <c r="AJ64" s="340"/>
      <c r="AK64" s="340"/>
      <c r="AL64" s="340"/>
      <c r="AM64" s="340"/>
      <c r="AN64" s="340"/>
      <c r="AO64" s="340"/>
      <c r="AP64" s="340"/>
      <c r="AQ64" s="340"/>
    </row>
    <row r="65" spans="2:43" x14ac:dyDescent="0.25">
      <c r="B65" s="340"/>
      <c r="C65" s="340"/>
      <c r="D65" s="340"/>
      <c r="E65" s="340"/>
      <c r="F65" s="340"/>
      <c r="G65" s="340"/>
      <c r="H65" s="339"/>
      <c r="I65" s="339"/>
      <c r="J65" s="339"/>
      <c r="K65" s="339"/>
      <c r="L65" s="339"/>
      <c r="M65" s="339"/>
      <c r="N65" s="340"/>
      <c r="O65" s="340"/>
      <c r="P65" s="340"/>
      <c r="Q65" s="340"/>
      <c r="R65" s="340"/>
      <c r="S65" s="340"/>
      <c r="T65" s="340"/>
      <c r="U65" s="340"/>
      <c r="V65" s="340"/>
      <c r="W65" s="340"/>
      <c r="X65" s="340"/>
      <c r="Y65" s="340"/>
      <c r="Z65" s="340"/>
      <c r="AA65" s="340"/>
      <c r="AB65" s="340"/>
      <c r="AC65" s="340"/>
      <c r="AD65" s="340"/>
      <c r="AE65" s="340"/>
      <c r="AF65" s="340"/>
      <c r="AG65" s="340"/>
      <c r="AH65" s="340"/>
      <c r="AI65" s="340"/>
      <c r="AJ65" s="340"/>
      <c r="AK65" s="340"/>
      <c r="AL65" s="340"/>
      <c r="AM65" s="340"/>
      <c r="AN65" s="340"/>
      <c r="AO65" s="340"/>
      <c r="AP65" s="340"/>
      <c r="AQ65" s="340"/>
    </row>
    <row r="66" spans="2:43" x14ac:dyDescent="0.25">
      <c r="B66" s="340"/>
      <c r="C66" s="340"/>
      <c r="D66" s="340"/>
      <c r="E66" s="340"/>
      <c r="F66" s="340"/>
      <c r="G66" s="340"/>
      <c r="H66" s="339"/>
      <c r="I66" s="339"/>
      <c r="J66" s="339"/>
      <c r="K66" s="339"/>
      <c r="L66" s="339"/>
      <c r="M66" s="339"/>
      <c r="N66" s="340"/>
      <c r="O66" s="340"/>
      <c r="P66" s="340"/>
      <c r="Q66" s="340"/>
      <c r="R66" s="340"/>
      <c r="S66" s="340"/>
      <c r="T66" s="340"/>
      <c r="U66" s="340"/>
      <c r="V66" s="340"/>
      <c r="W66" s="340"/>
      <c r="X66" s="340"/>
      <c r="Y66" s="340"/>
      <c r="Z66" s="340"/>
      <c r="AA66" s="340"/>
      <c r="AB66" s="340"/>
      <c r="AC66" s="340"/>
      <c r="AD66" s="340"/>
      <c r="AE66" s="340"/>
      <c r="AF66" s="340"/>
      <c r="AG66" s="340"/>
      <c r="AH66" s="340"/>
      <c r="AI66" s="340"/>
      <c r="AJ66" s="340"/>
      <c r="AK66" s="340"/>
      <c r="AL66" s="340"/>
      <c r="AM66" s="340"/>
      <c r="AN66" s="340"/>
      <c r="AO66" s="340"/>
      <c r="AP66" s="340"/>
      <c r="AQ66" s="340"/>
    </row>
    <row r="67" spans="2:43" x14ac:dyDescent="0.25">
      <c r="B67" s="340"/>
      <c r="C67" s="340"/>
      <c r="D67" s="340"/>
      <c r="E67" s="340"/>
      <c r="F67" s="340"/>
      <c r="G67" s="340"/>
      <c r="H67" s="339"/>
      <c r="I67" s="339"/>
      <c r="J67" s="339"/>
      <c r="K67" s="339"/>
      <c r="L67" s="339"/>
      <c r="M67" s="339"/>
      <c r="N67" s="340"/>
      <c r="O67" s="340"/>
      <c r="P67" s="340"/>
      <c r="Q67" s="340"/>
      <c r="R67" s="340"/>
      <c r="S67" s="340"/>
      <c r="T67" s="340"/>
      <c r="U67" s="340"/>
      <c r="V67" s="340"/>
      <c r="W67" s="340"/>
      <c r="X67" s="340"/>
      <c r="Y67" s="340"/>
      <c r="Z67" s="340"/>
      <c r="AA67" s="340"/>
      <c r="AB67" s="340"/>
      <c r="AC67" s="340"/>
      <c r="AD67" s="340"/>
      <c r="AE67" s="340"/>
      <c r="AF67" s="340"/>
      <c r="AG67" s="340"/>
      <c r="AH67" s="340"/>
      <c r="AI67" s="340"/>
      <c r="AJ67" s="340"/>
      <c r="AK67" s="340"/>
      <c r="AL67" s="340"/>
      <c r="AM67" s="340"/>
      <c r="AN67" s="340"/>
      <c r="AO67" s="340"/>
      <c r="AP67" s="340"/>
      <c r="AQ67" s="340"/>
    </row>
    <row r="68" spans="2:43" x14ac:dyDescent="0.25">
      <c r="N68" s="340"/>
      <c r="O68" s="340"/>
      <c r="P68" s="340"/>
      <c r="Q68" s="340"/>
      <c r="R68" s="340"/>
      <c r="S68" s="340"/>
      <c r="T68" s="340"/>
      <c r="U68" s="340"/>
      <c r="V68" s="340"/>
      <c r="W68" s="340"/>
      <c r="X68" s="340"/>
      <c r="Y68" s="340"/>
      <c r="Z68" s="340"/>
      <c r="AA68" s="340"/>
      <c r="AB68" s="340"/>
      <c r="AC68" s="340"/>
      <c r="AD68" s="340"/>
      <c r="AE68" s="340"/>
      <c r="AF68" s="340"/>
      <c r="AG68" s="340"/>
      <c r="AH68" s="340"/>
      <c r="AI68" s="340"/>
      <c r="AJ68" s="340"/>
      <c r="AK68" s="340"/>
      <c r="AL68" s="340"/>
      <c r="AM68" s="340"/>
      <c r="AN68" s="340"/>
      <c r="AO68" s="340"/>
      <c r="AP68" s="340"/>
      <c r="AQ68" s="340"/>
    </row>
    <row r="69" spans="2:43" x14ac:dyDescent="0.25">
      <c r="N69" s="340"/>
      <c r="O69" s="340"/>
      <c r="P69" s="340"/>
      <c r="Q69" s="340"/>
      <c r="R69" s="340"/>
      <c r="S69" s="340"/>
      <c r="T69" s="340"/>
      <c r="U69" s="340"/>
      <c r="V69" s="340"/>
      <c r="W69" s="340"/>
      <c r="X69" s="340"/>
      <c r="Y69" s="340"/>
      <c r="Z69" s="340"/>
      <c r="AA69" s="340"/>
      <c r="AB69" s="340"/>
      <c r="AC69" s="340"/>
      <c r="AD69" s="340"/>
      <c r="AE69" s="340"/>
      <c r="AF69" s="340"/>
      <c r="AG69" s="340"/>
      <c r="AH69" s="340"/>
      <c r="AI69" s="340"/>
      <c r="AJ69" s="340"/>
      <c r="AK69" s="340"/>
      <c r="AL69" s="340"/>
      <c r="AM69" s="340"/>
      <c r="AN69" s="340"/>
      <c r="AO69" s="340"/>
      <c r="AP69" s="340"/>
      <c r="AQ69" s="340"/>
    </row>
    <row r="70" spans="2:43" x14ac:dyDescent="0.25">
      <c r="N70" s="340"/>
      <c r="O70" s="340"/>
      <c r="P70" s="340"/>
      <c r="Q70" s="340"/>
      <c r="R70" s="340"/>
      <c r="S70" s="340"/>
      <c r="T70" s="340"/>
      <c r="U70" s="340"/>
      <c r="V70" s="340"/>
      <c r="W70" s="340"/>
      <c r="X70" s="340"/>
      <c r="Y70" s="340"/>
      <c r="Z70" s="340"/>
      <c r="AA70" s="340"/>
      <c r="AB70" s="340"/>
      <c r="AC70" s="340"/>
      <c r="AD70" s="340"/>
      <c r="AE70" s="340"/>
      <c r="AF70" s="340"/>
      <c r="AG70" s="340"/>
      <c r="AH70" s="340"/>
      <c r="AI70" s="340"/>
      <c r="AJ70" s="340"/>
      <c r="AK70" s="340"/>
      <c r="AL70" s="340"/>
      <c r="AM70" s="340"/>
      <c r="AN70" s="340"/>
      <c r="AO70" s="340"/>
      <c r="AP70" s="340"/>
      <c r="AQ70" s="340"/>
    </row>
    <row r="71" spans="2:43" x14ac:dyDescent="0.25">
      <c r="N71" s="340"/>
      <c r="O71" s="340"/>
      <c r="P71" s="340"/>
      <c r="Q71" s="340"/>
      <c r="R71" s="340"/>
      <c r="S71" s="340"/>
      <c r="T71" s="340"/>
      <c r="U71" s="340"/>
      <c r="V71" s="340"/>
      <c r="W71" s="340"/>
      <c r="X71" s="340"/>
      <c r="Y71" s="340"/>
      <c r="Z71" s="340"/>
      <c r="AA71" s="340"/>
      <c r="AB71" s="340"/>
      <c r="AC71" s="340"/>
      <c r="AD71" s="340"/>
      <c r="AE71" s="340"/>
      <c r="AF71" s="340"/>
      <c r="AG71" s="340"/>
      <c r="AH71" s="340"/>
      <c r="AI71" s="340"/>
      <c r="AJ71" s="340"/>
      <c r="AK71" s="340"/>
      <c r="AL71" s="340"/>
      <c r="AM71" s="340"/>
      <c r="AN71" s="340"/>
      <c r="AO71" s="340"/>
      <c r="AP71" s="340"/>
      <c r="AQ71" s="340"/>
    </row>
    <row r="72" spans="2:43" x14ac:dyDescent="0.25">
      <c r="N72" s="340"/>
      <c r="O72" s="340"/>
      <c r="P72" s="340"/>
      <c r="Q72" s="340"/>
      <c r="R72" s="340"/>
      <c r="S72" s="340"/>
      <c r="T72" s="340"/>
      <c r="U72" s="340"/>
      <c r="V72" s="340"/>
      <c r="W72" s="340"/>
      <c r="X72" s="340"/>
      <c r="Y72" s="340"/>
      <c r="Z72" s="340"/>
      <c r="AA72" s="340"/>
      <c r="AB72" s="340"/>
      <c r="AC72" s="340"/>
      <c r="AD72" s="340"/>
      <c r="AE72" s="340"/>
      <c r="AF72" s="340"/>
      <c r="AG72" s="340"/>
      <c r="AH72" s="340"/>
      <c r="AI72" s="340"/>
      <c r="AJ72" s="340"/>
      <c r="AK72" s="340"/>
      <c r="AL72" s="340"/>
      <c r="AM72" s="340"/>
      <c r="AN72" s="340"/>
      <c r="AO72" s="340"/>
      <c r="AP72" s="340"/>
      <c r="AQ72" s="340"/>
    </row>
    <row r="73" spans="2:43" x14ac:dyDescent="0.25">
      <c r="N73" s="340"/>
      <c r="O73" s="340"/>
      <c r="P73" s="340"/>
      <c r="Q73" s="340"/>
      <c r="R73" s="340"/>
      <c r="S73" s="340"/>
      <c r="T73" s="340"/>
      <c r="U73" s="340"/>
      <c r="V73" s="340"/>
      <c r="W73" s="340"/>
      <c r="X73" s="340"/>
      <c r="Y73" s="340"/>
      <c r="Z73" s="340"/>
      <c r="AA73" s="340"/>
      <c r="AB73" s="340"/>
      <c r="AC73" s="340"/>
      <c r="AD73" s="340"/>
      <c r="AE73" s="340"/>
      <c r="AF73" s="340"/>
      <c r="AG73" s="340"/>
      <c r="AH73" s="340"/>
      <c r="AI73" s="340"/>
      <c r="AJ73" s="340"/>
      <c r="AK73" s="340"/>
      <c r="AL73" s="340"/>
      <c r="AM73" s="340"/>
      <c r="AN73" s="340"/>
      <c r="AO73" s="340"/>
      <c r="AP73" s="340"/>
      <c r="AQ73" s="340"/>
    </row>
    <row r="74" spans="2:43" x14ac:dyDescent="0.25">
      <c r="N74" s="340"/>
      <c r="O74" s="340"/>
      <c r="P74" s="340"/>
      <c r="Q74" s="340"/>
      <c r="R74" s="340"/>
      <c r="S74" s="340"/>
      <c r="T74" s="340"/>
      <c r="U74" s="340"/>
      <c r="V74" s="340"/>
      <c r="W74" s="340"/>
      <c r="X74" s="340"/>
      <c r="Y74" s="340"/>
      <c r="Z74" s="340"/>
      <c r="AA74" s="340"/>
      <c r="AB74" s="340"/>
      <c r="AC74" s="340"/>
      <c r="AD74" s="340"/>
      <c r="AE74" s="340"/>
      <c r="AF74" s="340"/>
      <c r="AG74" s="340"/>
      <c r="AH74" s="340"/>
      <c r="AI74" s="340"/>
      <c r="AJ74" s="340"/>
      <c r="AK74" s="340"/>
      <c r="AL74" s="340"/>
      <c r="AM74" s="340"/>
      <c r="AN74" s="340"/>
      <c r="AO74" s="340"/>
      <c r="AP74" s="340"/>
      <c r="AQ74" s="340"/>
    </row>
    <row r="75" spans="2:43" x14ac:dyDescent="0.25">
      <c r="N75" s="340"/>
      <c r="O75" s="340"/>
      <c r="P75" s="340"/>
      <c r="Q75" s="340"/>
      <c r="R75" s="340"/>
      <c r="S75" s="340"/>
      <c r="T75" s="340"/>
      <c r="U75" s="340"/>
      <c r="V75" s="340"/>
      <c r="W75" s="340"/>
      <c r="X75" s="340"/>
      <c r="Y75" s="340"/>
      <c r="Z75" s="340"/>
      <c r="AA75" s="340"/>
      <c r="AB75" s="340"/>
      <c r="AC75" s="340"/>
      <c r="AD75" s="340"/>
      <c r="AE75" s="340"/>
      <c r="AF75" s="340"/>
      <c r="AG75" s="340"/>
      <c r="AH75" s="340"/>
      <c r="AI75" s="340"/>
      <c r="AJ75" s="340"/>
      <c r="AK75" s="340"/>
      <c r="AL75" s="340"/>
      <c r="AM75" s="340"/>
      <c r="AN75" s="340"/>
      <c r="AO75" s="340"/>
      <c r="AP75" s="340"/>
      <c r="AQ75" s="340"/>
    </row>
    <row r="76" spans="2:43" x14ac:dyDescent="0.25">
      <c r="N76" s="340"/>
      <c r="O76" s="340"/>
      <c r="P76" s="340"/>
      <c r="Q76" s="340"/>
      <c r="R76" s="340"/>
      <c r="S76" s="340"/>
      <c r="T76" s="340"/>
      <c r="U76" s="340"/>
      <c r="V76" s="340"/>
      <c r="W76" s="340"/>
      <c r="X76" s="340"/>
      <c r="Y76" s="340"/>
      <c r="Z76" s="340"/>
      <c r="AA76" s="340"/>
      <c r="AB76" s="340"/>
      <c r="AC76" s="340"/>
      <c r="AD76" s="340"/>
      <c r="AE76" s="340"/>
      <c r="AF76" s="340"/>
      <c r="AG76" s="340"/>
      <c r="AH76" s="340"/>
      <c r="AI76" s="340"/>
      <c r="AJ76" s="340"/>
      <c r="AK76" s="340"/>
      <c r="AL76" s="340"/>
      <c r="AM76" s="340"/>
      <c r="AN76" s="340"/>
      <c r="AO76" s="340"/>
      <c r="AP76" s="340"/>
      <c r="AQ76" s="340"/>
    </row>
    <row r="77" spans="2:43" x14ac:dyDescent="0.25">
      <c r="N77" s="340"/>
      <c r="O77" s="340"/>
      <c r="P77" s="340"/>
      <c r="Q77" s="340"/>
      <c r="R77" s="340"/>
      <c r="S77" s="340"/>
      <c r="T77" s="340"/>
      <c r="U77" s="340"/>
      <c r="V77" s="340"/>
      <c r="W77" s="340"/>
      <c r="X77" s="340"/>
      <c r="Y77" s="340"/>
      <c r="Z77" s="340"/>
      <c r="AA77" s="340"/>
      <c r="AB77" s="340"/>
      <c r="AC77" s="340"/>
      <c r="AD77" s="340"/>
      <c r="AE77" s="340"/>
      <c r="AF77" s="340"/>
      <c r="AG77" s="340"/>
      <c r="AH77" s="340"/>
      <c r="AI77" s="340"/>
      <c r="AJ77" s="340"/>
      <c r="AK77" s="340"/>
      <c r="AL77" s="340"/>
      <c r="AM77" s="340"/>
      <c r="AN77" s="340"/>
      <c r="AO77" s="340"/>
      <c r="AP77" s="340"/>
      <c r="AQ77" s="340"/>
    </row>
    <row r="78" spans="2:43" x14ac:dyDescent="0.25">
      <c r="N78" s="340"/>
      <c r="O78" s="340"/>
      <c r="P78" s="340"/>
      <c r="Q78" s="340"/>
      <c r="R78" s="340"/>
      <c r="S78" s="340"/>
      <c r="T78" s="340"/>
      <c r="U78" s="340"/>
      <c r="V78" s="340"/>
      <c r="W78" s="340"/>
      <c r="X78" s="340"/>
      <c r="Y78" s="340"/>
      <c r="Z78" s="340"/>
      <c r="AA78" s="340"/>
      <c r="AB78" s="340"/>
      <c r="AC78" s="340"/>
      <c r="AD78" s="340"/>
      <c r="AE78" s="340"/>
      <c r="AF78" s="340"/>
      <c r="AG78" s="340"/>
      <c r="AH78" s="340"/>
      <c r="AI78" s="340"/>
      <c r="AJ78" s="340"/>
      <c r="AK78" s="340"/>
      <c r="AL78" s="340"/>
      <c r="AM78" s="340"/>
      <c r="AN78" s="340"/>
      <c r="AO78" s="340"/>
      <c r="AP78" s="340"/>
      <c r="AQ78" s="340"/>
    </row>
    <row r="79" spans="2:43" x14ac:dyDescent="0.25">
      <c r="N79" s="340"/>
      <c r="O79" s="340"/>
      <c r="P79" s="340"/>
      <c r="Q79" s="340"/>
      <c r="R79" s="340"/>
      <c r="S79" s="340"/>
      <c r="T79" s="340"/>
      <c r="U79" s="340"/>
      <c r="V79" s="340"/>
      <c r="W79" s="340"/>
      <c r="X79" s="340"/>
      <c r="Y79" s="340"/>
      <c r="Z79" s="340"/>
      <c r="AA79" s="340"/>
      <c r="AB79" s="340"/>
      <c r="AC79" s="340"/>
      <c r="AD79" s="340"/>
      <c r="AE79" s="340"/>
      <c r="AF79" s="340"/>
      <c r="AG79" s="340"/>
      <c r="AH79" s="340"/>
      <c r="AI79" s="340"/>
      <c r="AJ79" s="340"/>
      <c r="AK79" s="340"/>
      <c r="AL79" s="340"/>
      <c r="AM79" s="340"/>
      <c r="AN79" s="340"/>
      <c r="AO79" s="340"/>
      <c r="AP79" s="340"/>
      <c r="AQ79" s="340"/>
    </row>
    <row r="80" spans="2:43" x14ac:dyDescent="0.25">
      <c r="N80" s="340"/>
      <c r="O80" s="340"/>
      <c r="P80" s="340"/>
      <c r="Q80" s="340"/>
      <c r="R80" s="340"/>
      <c r="S80" s="340"/>
      <c r="T80" s="340"/>
      <c r="U80" s="340"/>
      <c r="V80" s="340"/>
      <c r="W80" s="340"/>
      <c r="X80" s="340"/>
      <c r="Y80" s="340"/>
      <c r="Z80" s="340"/>
      <c r="AA80" s="340"/>
      <c r="AB80" s="340"/>
      <c r="AC80" s="340"/>
      <c r="AD80" s="340"/>
      <c r="AE80" s="340"/>
      <c r="AF80" s="340"/>
      <c r="AG80" s="340"/>
      <c r="AH80" s="340"/>
      <c r="AI80" s="340"/>
      <c r="AJ80" s="340"/>
      <c r="AK80" s="340"/>
      <c r="AL80" s="340"/>
      <c r="AM80" s="340"/>
      <c r="AN80" s="340"/>
      <c r="AO80" s="340"/>
      <c r="AP80" s="340"/>
      <c r="AQ80" s="340"/>
    </row>
    <row r="81" spans="14:43" x14ac:dyDescent="0.25">
      <c r="N81" s="340"/>
      <c r="O81" s="340"/>
      <c r="P81" s="340"/>
      <c r="Q81" s="340"/>
      <c r="R81" s="340"/>
      <c r="S81" s="340"/>
      <c r="T81" s="340"/>
      <c r="U81" s="340"/>
      <c r="V81" s="340"/>
      <c r="W81" s="340"/>
      <c r="X81" s="340"/>
      <c r="Y81" s="340"/>
      <c r="Z81" s="340"/>
      <c r="AA81" s="340"/>
      <c r="AB81" s="340"/>
      <c r="AC81" s="340"/>
      <c r="AD81" s="340"/>
      <c r="AE81" s="340"/>
      <c r="AF81" s="340"/>
      <c r="AG81" s="340"/>
      <c r="AH81" s="340"/>
      <c r="AI81" s="340"/>
      <c r="AJ81" s="340"/>
      <c r="AK81" s="340"/>
      <c r="AL81" s="340"/>
      <c r="AM81" s="340"/>
      <c r="AN81" s="340"/>
      <c r="AO81" s="340"/>
      <c r="AP81" s="340"/>
      <c r="AQ81" s="340"/>
    </row>
    <row r="82" spans="14:43" x14ac:dyDescent="0.25">
      <c r="N82" s="340"/>
      <c r="O82" s="340"/>
      <c r="P82" s="340"/>
      <c r="Q82" s="340"/>
      <c r="R82" s="340"/>
      <c r="S82" s="340"/>
      <c r="T82" s="340"/>
      <c r="U82" s="340"/>
      <c r="V82" s="340"/>
      <c r="W82" s="340"/>
      <c r="X82" s="340"/>
      <c r="Y82" s="340"/>
      <c r="Z82" s="340"/>
      <c r="AA82" s="340"/>
      <c r="AB82" s="340"/>
      <c r="AC82" s="340"/>
      <c r="AD82" s="340"/>
      <c r="AE82" s="340"/>
      <c r="AF82" s="340"/>
      <c r="AG82" s="340"/>
      <c r="AH82" s="340"/>
      <c r="AI82" s="340"/>
      <c r="AJ82" s="340"/>
      <c r="AK82" s="340"/>
      <c r="AL82" s="340"/>
      <c r="AM82" s="340"/>
      <c r="AN82" s="340"/>
      <c r="AO82" s="340"/>
      <c r="AP82" s="340"/>
      <c r="AQ82" s="340"/>
    </row>
    <row r="83" spans="14:43" x14ac:dyDescent="0.25">
      <c r="N83" s="340"/>
      <c r="O83" s="340"/>
      <c r="P83" s="340"/>
      <c r="Q83" s="340"/>
      <c r="R83" s="340"/>
      <c r="S83" s="340"/>
      <c r="T83" s="340"/>
      <c r="U83" s="340"/>
      <c r="V83" s="340"/>
      <c r="W83" s="340"/>
      <c r="X83" s="340"/>
      <c r="Y83" s="340"/>
      <c r="Z83" s="340"/>
      <c r="AA83" s="340"/>
      <c r="AB83" s="340"/>
      <c r="AC83" s="340"/>
      <c r="AD83" s="340"/>
      <c r="AE83" s="340"/>
      <c r="AF83" s="340"/>
      <c r="AG83" s="340"/>
      <c r="AH83" s="340"/>
      <c r="AI83" s="340"/>
      <c r="AJ83" s="340"/>
      <c r="AK83" s="340"/>
      <c r="AL83" s="340"/>
      <c r="AM83" s="340"/>
      <c r="AN83" s="340"/>
      <c r="AO83" s="340"/>
      <c r="AP83" s="340"/>
      <c r="AQ83" s="340"/>
    </row>
    <row r="84" spans="14:43" x14ac:dyDescent="0.25">
      <c r="N84" s="340"/>
      <c r="O84" s="340"/>
      <c r="P84" s="340"/>
      <c r="Q84" s="340"/>
      <c r="R84" s="340"/>
      <c r="S84" s="340"/>
      <c r="T84" s="340"/>
      <c r="U84" s="340"/>
      <c r="V84" s="340"/>
      <c r="W84" s="340"/>
      <c r="X84" s="340"/>
      <c r="Y84" s="340"/>
      <c r="Z84" s="340"/>
      <c r="AA84" s="340"/>
      <c r="AB84" s="340"/>
      <c r="AC84" s="340"/>
      <c r="AD84" s="340"/>
      <c r="AE84" s="340"/>
      <c r="AF84" s="340"/>
      <c r="AG84" s="340"/>
      <c r="AH84" s="340"/>
      <c r="AI84" s="340"/>
      <c r="AJ84" s="340"/>
      <c r="AK84" s="340"/>
      <c r="AL84" s="340"/>
      <c r="AM84" s="340"/>
      <c r="AN84" s="340"/>
      <c r="AO84" s="340"/>
      <c r="AP84" s="340"/>
      <c r="AQ84" s="340"/>
    </row>
  </sheetData>
  <sheetProtection algorithmName="SHA-512" hashValue="0bZ9qdIy2dLxxxFDseWOGswY5BXd+8e+TODyjjjkvs9cSa7QsjGPTxCe+vB1omL/hyNATRg64jLVQjFYZEfK2w==" saltValue="Tp5bUomK4ywvRwtmTxuRsQ==" spinCount="100000" sheet="1" objects="1" scenarios="1" autoFilter="0"/>
  <autoFilter ref="A10:AO33"/>
  <dataConsolidate/>
  <mergeCells count="73">
    <mergeCell ref="B51:C51"/>
    <mergeCell ref="B52:C52"/>
    <mergeCell ref="B1:C1"/>
    <mergeCell ref="B2:C2"/>
    <mergeCell ref="B3:C3"/>
    <mergeCell ref="B49:C49"/>
    <mergeCell ref="B37:G37"/>
    <mergeCell ref="B36:G36"/>
    <mergeCell ref="B43:G43"/>
    <mergeCell ref="F3:I3"/>
    <mergeCell ref="B42:G42"/>
    <mergeCell ref="B38:G38"/>
    <mergeCell ref="B39:G39"/>
    <mergeCell ref="B41:G41"/>
    <mergeCell ref="B40:G40"/>
    <mergeCell ref="B44:G44"/>
    <mergeCell ref="AK9:AK10"/>
    <mergeCell ref="AL9:AL10"/>
    <mergeCell ref="AH9:AH10"/>
    <mergeCell ref="D1:E1"/>
    <mergeCell ref="D2:E2"/>
    <mergeCell ref="K2:M2"/>
    <mergeCell ref="B6:F6"/>
    <mergeCell ref="AC9:AC10"/>
    <mergeCell ref="AB8:AC8"/>
    <mergeCell ref="V9:W9"/>
    <mergeCell ref="B8:B10"/>
    <mergeCell ref="N8:U8"/>
    <mergeCell ref="H9:K9"/>
    <mergeCell ref="H8:M8"/>
    <mergeCell ref="AA8:AA10"/>
    <mergeCell ref="AI9:AI10"/>
    <mergeCell ref="AP8:AQ8"/>
    <mergeCell ref="AP9:AP10"/>
    <mergeCell ref="AQ9:AQ10"/>
    <mergeCell ref="AM9:AM10"/>
    <mergeCell ref="AN9:AN10"/>
    <mergeCell ref="AL8:AO8"/>
    <mergeCell ref="AO9:AO10"/>
    <mergeCell ref="AI8:AJ8"/>
    <mergeCell ref="AJ9:AJ10"/>
    <mergeCell ref="C9:C10"/>
    <mergeCell ref="C8:E8"/>
    <mergeCell ref="F9:F10"/>
    <mergeCell ref="G9:G10"/>
    <mergeCell ref="F8:G8"/>
    <mergeCell ref="D9:D10"/>
    <mergeCell ref="AF8:AH8"/>
    <mergeCell ref="AG9:AG10"/>
    <mergeCell ref="V8:Z8"/>
    <mergeCell ref="AE9:AE10"/>
    <mergeCell ref="A30:A33"/>
    <mergeCell ref="AF9:AF10"/>
    <mergeCell ref="P9:U9"/>
    <mergeCell ref="N9:O9"/>
    <mergeCell ref="X9:X10"/>
    <mergeCell ref="Z9:Z10"/>
    <mergeCell ref="AB9:AB10"/>
    <mergeCell ref="A8:A10"/>
    <mergeCell ref="A11:A17"/>
    <mergeCell ref="A18:A22"/>
    <mergeCell ref="L9:M9"/>
    <mergeCell ref="Y9:Y10"/>
    <mergeCell ref="E9:E10"/>
    <mergeCell ref="AD9:AD10"/>
    <mergeCell ref="AD8:AE8"/>
    <mergeCell ref="A23:A29"/>
    <mergeCell ref="C59:F59"/>
    <mergeCell ref="C60:F60"/>
    <mergeCell ref="C61:F61"/>
    <mergeCell ref="C62:F62"/>
    <mergeCell ref="B57:F57"/>
    <mergeCell ref="C58:F58"/>
  </mergeCells>
  <conditionalFormatting sqref="C11:E28 C30:E33 C29:D29">
    <cfRule type="expression" dxfId="36" priority="3">
      <formula>C11="Not Screened Out"</formula>
    </cfRule>
    <cfRule type="expression" dxfId="35" priority="4">
      <formula>C11="SCREENED OUT"</formula>
    </cfRule>
  </conditionalFormatting>
  <conditionalFormatting sqref="E29">
    <cfRule type="expression" dxfId="34" priority="1">
      <formula>E29="Not Screened Out"</formula>
    </cfRule>
    <cfRule type="expression" dxfId="33" priority="2">
      <formula>E29="SCREENED OUT"</formula>
    </cfRule>
  </conditionalFormatting>
  <dataValidations count="4">
    <dataValidation type="list" allowBlank="1" showInputMessage="1" showErrorMessage="1" sqref="AK34:AK43">
      <formula1>Cost</formula1>
    </dataValidation>
    <dataValidation type="list" allowBlank="1" showInputMessage="1" showErrorMessage="1" sqref="AF34:AF43 AP34:AP43">
      <formula1>HML</formula1>
    </dataValidation>
    <dataValidation type="list" allowBlank="1" showInputMessage="1" showErrorMessage="1" sqref="N34:Q43">
      <formula1>function</formula1>
    </dataValidation>
    <dataValidation type="list" allowBlank="1" showInputMessage="1" showErrorMessage="1" sqref="J11:L33 H11:H33">
      <formula1>matrixyn1</formula1>
    </dataValidation>
  </dataValidations>
  <hyperlinks>
    <hyperlink ref="B1" location="MAIN_MENU!A1" display="(RETURN TO MAIN MENU)"/>
    <hyperlink ref="B49" location="MAIN_MENU!A1" display="(RETURN TO MAIN MENU)"/>
    <hyperlink ref="B54" location="'6_Final_BMP_List'!A1" display="Go to Final Screening Results (Step 6)"/>
    <hyperlink ref="D1" location="'6_Final_BMP_List'!A1" display="Go to Final Screen Results (Step 6)"/>
    <hyperlink ref="B3:C3" location="'1_PostConstruction_Requirements'!A1" display="Go to Next Step (Step 1)"/>
    <hyperlink ref="B2" location="MAIN_MENU!A1" display="(RETURN TO MAIN MENU)"/>
    <hyperlink ref="B52:C52" location="'1_PostConstruction_Requirements'!A1" display="Go to Next Step (Step 1)"/>
    <hyperlink ref="B51" location="MAIN_MENU!A1" display="(RETURN TO MAIN MENU)"/>
    <hyperlink ref="C8:E8" location="'6_Final_BMP_List'!A1" display="BMP Tool Screening Results"/>
    <hyperlink ref="C9:C10" location="'3B_Screening_Phase_1_Results'!A1" display="'3B_Screening_Phase_1_Results'!A1"/>
    <hyperlink ref="D9:D10" location="'4B_Screening_Phase_2_Results'!A1" display="'4B_Screening_Phase_2_Results'!A1"/>
    <hyperlink ref="E9:E10" location="'5B_Screening_Phase_3_Results'!A1" display="'5B_Screening_Phase_3_Results'!A1"/>
  </hyperlinks>
  <pageMargins left="0.7" right="0.7" top="0.75" bottom="0.75" header="0.3" footer="0.3"/>
  <pageSetup paperSize="3" scale="90" fitToWidth="3" fitToHeight="2" pageOrder="overThenDown" orientation="landscape" r:id="rId1"/>
  <headerFooter>
    <oddHeader>&amp;C&amp;"-,Bold"&amp;12Detailed BMP Matrix
ORIL-7 Storm Water BMPs for Local Roadways</oddHeader>
    <oddFooter>&amp;CPage &amp;P of &amp;N</oddFooter>
  </headerFooter>
  <colBreaks count="1" manualBreakCount="1">
    <brk id="21" min="7" max="3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outlinePr showOutlineSymbols="0"/>
  </sheetPr>
  <dimension ref="A1:J39"/>
  <sheetViews>
    <sheetView showGridLines="0" showRowColHeaders="0" showOutlineSymbols="0" zoomScaleNormal="100" workbookViewId="0">
      <pane ySplit="6" topLeftCell="A7" activePane="bottomLeft" state="frozen"/>
      <selection activeCell="B32" sqref="B32:O37"/>
      <selection pane="bottomLeft" activeCell="D10" sqref="D10"/>
    </sheetView>
  </sheetViews>
  <sheetFormatPr defaultColWidth="8.85546875" defaultRowHeight="15" x14ac:dyDescent="0.25"/>
  <cols>
    <col min="1" max="1" width="10.7109375" style="122" customWidth="1"/>
    <col min="2" max="2" width="39.7109375" style="122" customWidth="1"/>
    <col min="3" max="3" width="34.7109375" style="122" customWidth="1"/>
    <col min="4" max="4" width="16.7109375" style="122" customWidth="1"/>
    <col min="5" max="5" width="63.85546875" style="138" customWidth="1"/>
    <col min="6" max="7" width="10.42578125" style="122" customWidth="1"/>
    <col min="8" max="8" width="64.42578125" style="135" customWidth="1"/>
    <col min="9" max="9" width="8.85546875" style="122"/>
    <col min="10" max="10" width="59.42578125" style="122" customWidth="1"/>
    <col min="11" max="16384" width="8.85546875" style="122"/>
  </cols>
  <sheetData>
    <row r="1" spans="1:10" s="208" customFormat="1" ht="12" customHeight="1" x14ac:dyDescent="0.25">
      <c r="B1" s="435" t="s">
        <v>425</v>
      </c>
      <c r="C1" s="211"/>
      <c r="E1" s="138"/>
      <c r="H1" s="135"/>
    </row>
    <row r="2" spans="1:10" s="208" customFormat="1" ht="12" customHeight="1" x14ac:dyDescent="0.25">
      <c r="B2" s="533" t="s">
        <v>427</v>
      </c>
      <c r="C2" s="211"/>
      <c r="E2" s="138"/>
      <c r="H2" s="135"/>
    </row>
    <row r="3" spans="1:10" s="208" customFormat="1" ht="12" customHeight="1" x14ac:dyDescent="0.25">
      <c r="B3" s="435" t="s">
        <v>386</v>
      </c>
      <c r="C3" s="211"/>
      <c r="E3" s="138"/>
      <c r="H3" s="135"/>
    </row>
    <row r="4" spans="1:10" ht="6" customHeight="1" x14ac:dyDescent="0.25"/>
    <row r="5" spans="1:10" ht="21" customHeight="1" x14ac:dyDescent="0.25">
      <c r="A5" s="212" t="s">
        <v>128</v>
      </c>
    </row>
    <row r="6" spans="1:10" s="208" customFormat="1" ht="44.1" customHeight="1" x14ac:dyDescent="0.25">
      <c r="A6" s="337"/>
      <c r="B6" s="690" t="s">
        <v>573</v>
      </c>
      <c r="C6" s="691"/>
      <c r="D6" s="691"/>
      <c r="E6" s="692"/>
      <c r="F6" s="455"/>
      <c r="H6" s="135"/>
    </row>
    <row r="7" spans="1:10" ht="6" customHeight="1" x14ac:dyDescent="0.25"/>
    <row r="8" spans="1:10" ht="24.95" customHeight="1" thickBot="1" x14ac:dyDescent="0.3">
      <c r="A8" s="121" t="s">
        <v>245</v>
      </c>
    </row>
    <row r="9" spans="1:10" ht="60.75" thickBot="1" x14ac:dyDescent="0.3">
      <c r="B9" s="592" t="s">
        <v>258</v>
      </c>
      <c r="C9" s="697"/>
      <c r="D9" s="519" t="s">
        <v>19</v>
      </c>
      <c r="E9" s="14" t="s">
        <v>228</v>
      </c>
    </row>
    <row r="10" spans="1:10" ht="60.75" thickBot="1" x14ac:dyDescent="0.3">
      <c r="B10" s="592" t="s">
        <v>22</v>
      </c>
      <c r="C10" s="697"/>
      <c r="D10" s="519" t="s">
        <v>19</v>
      </c>
      <c r="E10" s="14" t="s">
        <v>364</v>
      </c>
      <c r="F10" s="360" t="s">
        <v>360</v>
      </c>
      <c r="G10" s="360" t="s">
        <v>359</v>
      </c>
    </row>
    <row r="11" spans="1:10" s="213" customFormat="1" ht="30" customHeight="1" x14ac:dyDescent="0.25">
      <c r="B11" s="361" t="s">
        <v>21</v>
      </c>
      <c r="C11" s="362"/>
      <c r="D11" s="363" t="str">
        <f>IF(OR(D9="(Dropdown)", D10="(Dropdown)"),
                              "",
                              IF(D9="Yes",
                                           IF(D10="No",
                                                                  "Ohio EPA CGP",
                                                                  "Ohio EPA Alt CGP"),
                                            "No"))</f>
        <v/>
      </c>
      <c r="E11" s="364" t="str">
        <f>IF(D11="",
                     "Please complete all data entries for this section, if possible.",
                     IF(D11="Ohio EPA CGP",
                                               "Project may need to comply with the Ohio EPA CGP. Please continue to next step.",
                                                IF(D11="No",
                                                                         "The Ohio EPA CGP may not be applicable to the project. Please review Ohio EPA CGP applicability language.",
                                                                          IF(D11="Ohio EPA CGP w/TMDL",
                                                                                                                     "Project may need to comply with the Ohio EPA CGP. Please confirm additional TMDL requirements.",
                                                                                                                     IF(D11="Ohio EPA Alt CGP",
                                                                                                                                                    "Project may need to comply with an Ohio EPA Alternative CGP. Please confirm additional requirements.",
                                                                                                                                                     IF(D11="Ohio EPA Alt CGP w/TMDL",
                                                                                                                                                                                                     "Project may need to comply with an Ohio EPA Alternative CGP and TMDL(s).  Please confirm additional requirements.",
                                                                                                                                                                                                      "Error"))))))</f>
        <v>Please complete all data entries for this section, if possible.</v>
      </c>
      <c r="H11" s="365"/>
    </row>
    <row r="12" spans="1:10" x14ac:dyDescent="0.25">
      <c r="B12" s="139"/>
      <c r="C12" s="139"/>
    </row>
    <row r="13" spans="1:10" ht="24.95" customHeight="1" thickBot="1" x14ac:dyDescent="0.3">
      <c r="A13" s="121" t="s">
        <v>246</v>
      </c>
      <c r="B13" s="139"/>
      <c r="C13" s="139"/>
    </row>
    <row r="14" spans="1:10" ht="90.75" thickBot="1" x14ac:dyDescent="0.3">
      <c r="A14" s="210"/>
      <c r="B14" s="592" t="s">
        <v>696</v>
      </c>
      <c r="C14" s="697"/>
      <c r="D14" s="519" t="s">
        <v>266</v>
      </c>
      <c r="E14" s="14" t="s">
        <v>362</v>
      </c>
      <c r="H14" s="366"/>
      <c r="J14" s="136"/>
    </row>
    <row r="15" spans="1:10" s="213" customFormat="1" ht="30" customHeight="1" x14ac:dyDescent="0.25">
      <c r="B15" s="361" t="s">
        <v>105</v>
      </c>
      <c r="C15" s="362"/>
      <c r="D15" s="361" t="str">
        <f>IF(D11="No",
                         "N/A",
                         IF(OR(ISBLANK(D14),ISTEXT(D14)),
                                           "",
                                           IF(D14&gt;=1,
                                                            IF(D14&lt;5,
                                                                           "Small activity",
                                                                           "Large activity"),
                                                           "Below threshold")))</f>
        <v/>
      </c>
      <c r="E15" s="364" t="str">
        <f>IF(D15="N/A",
                             "Not applicable - See Step 2.4",
                              IF(D15="",
                                                "Please complete all data entries for this section, if possible.",
                                                IF(D15="Small activity",
                                                                                      "Your project meets Ohio EPA CGP disturbance threshold, and meets criteria for a small construction activity. Continue to Step 2.3",
                                                                                      IF(D15="Large activity",
                                                                                                                                "Your project meets Ohio EPA CGP disturbance threshold, and meets criteria for a large construction activity. Continue to Step 2.4",
                                                                                                                                 IF(D15="Below threshold",
                                                                                                                                                                               "Your project does not exceed Ohio EPA CGP disturbance area threshold. Please confirm before proceeding to Step 2.4",
                                                                                                                                                                               "Error")))))</f>
        <v>Please complete all data entries for this section, if possible.</v>
      </c>
      <c r="H15" s="367"/>
    </row>
    <row r="16" spans="1:10" x14ac:dyDescent="0.25">
      <c r="B16" s="139"/>
      <c r="C16" s="139"/>
    </row>
    <row r="17" spans="1:10" ht="24.95" customHeight="1" thickBot="1" x14ac:dyDescent="0.3">
      <c r="A17" s="121" t="s">
        <v>247</v>
      </c>
      <c r="B17" s="139"/>
      <c r="C17" s="139"/>
      <c r="E17" s="140"/>
      <c r="J17" s="136"/>
    </row>
    <row r="18" spans="1:10" ht="75.75" thickBot="1" x14ac:dyDescent="0.3">
      <c r="A18" s="210"/>
      <c r="B18" s="693" t="s">
        <v>293</v>
      </c>
      <c r="C18" s="694"/>
      <c r="D18" s="519" t="s">
        <v>19</v>
      </c>
      <c r="E18" s="14" t="s">
        <v>363</v>
      </c>
      <c r="F18" s="360" t="s">
        <v>104</v>
      </c>
      <c r="H18" s="137"/>
      <c r="J18" s="368"/>
    </row>
    <row r="19" spans="1:10" ht="45.75" thickBot="1" x14ac:dyDescent="0.3">
      <c r="B19" s="693" t="s">
        <v>294</v>
      </c>
      <c r="C19" s="694"/>
      <c r="D19" s="519" t="s">
        <v>19</v>
      </c>
      <c r="E19" s="14" t="s">
        <v>229</v>
      </c>
      <c r="H19" s="137"/>
    </row>
    <row r="20" spans="1:10" ht="45.2" customHeight="1" x14ac:dyDescent="0.25">
      <c r="B20" s="695" t="s">
        <v>295</v>
      </c>
      <c r="C20" s="696"/>
      <c r="D20" s="539" t="s">
        <v>19</v>
      </c>
      <c r="E20" s="16" t="s">
        <v>356</v>
      </c>
      <c r="H20" s="137"/>
      <c r="J20" s="368"/>
    </row>
    <row r="21" spans="1:10" s="213" customFormat="1" ht="59.45" customHeight="1" x14ac:dyDescent="0.25">
      <c r="B21" s="361" t="s">
        <v>20</v>
      </c>
      <c r="C21" s="362"/>
      <c r="D21" s="361" t="str">
        <f>IF(OR(D15="N/A",D15="Large activity",D15="Below threshold"),
                                               "N/A",
                                               IF(AND(D18="Yes",D19="Yes",D20="Yes",D15="Small activity"),
                                                                                  "Potentially Eligible",
                                                                                   IF(OR(D15="",D18="",D19="",D20=""),
                                                                                                               "",
                                                                                                               "Ineligible")))</f>
        <v/>
      </c>
      <c r="E21" s="369" t="str">
        <f>IF(D21="N/A",
                           "Not applicable - See Step 2.4.",
                           IF(D21="",
                                              "Please complete all data entries for this section, if possible.",
                                               IF(D11="No",
                                                                       "Please review Permit to confirm applicability.",
                                                                       IF(D21="Potentially Eligible",
                                                                                                      "Your project may qualify for a routine maintenance exclusion. You may confirm eligibility through consultation with Mike Joseph at Ohio EPA at (614) 752-0782 or by email at michael.joseph@epa.ohio.gov.",
                                                                                                      "Your project likely does not qualify for a routine maintenance exclusion. You may confirm ineligibility through consultation with Mike Joseph at Ohio EPA at (614) 752-0782 or by email at michael.joseph@epa.ohio.gov."))))</f>
        <v>Please complete all data entries for this section, if possible.</v>
      </c>
      <c r="G21" s="370"/>
      <c r="H21" s="371"/>
    </row>
    <row r="23" spans="1:10" ht="24.95" customHeight="1" x14ac:dyDescent="0.25">
      <c r="A23" s="121" t="s">
        <v>248</v>
      </c>
      <c r="D23" s="372"/>
    </row>
    <row r="24" spans="1:10" ht="30" customHeight="1" x14ac:dyDescent="0.25">
      <c r="B24" s="373" t="s">
        <v>107</v>
      </c>
      <c r="C24" s="374"/>
      <c r="D24" s="373" t="str">
        <f>IF(OR(D11="",D15="",D21=""),
                                   "",
                                  IF(OR(D9="No",D15="Below threshold",  D21="Potentially eligible"),
                                                    "Not Applicable",
                                                    IF(AND(OR(D11="Ohio EPA CGP",D11="Ohio EPA Alt CGP",D11="Ohio EPA CGP w/TMDL",D11="Ohio EPA Alt CGP w/TMDL"),D14&gt;=1,OR(D21="Ineligible",D21="N/A")),
                                                                            "Applicable",
                                                                            "Error")))</f>
        <v/>
      </c>
      <c r="E24" s="448" t="str">
        <f>IF(D24="Applicable",
                                   "Your project is required to implement post-construction BMPs. Continue in tool to review and screen potential BMP options.",
                                   IF(D24="Not Applicable",
                                                                           "Post-construction BMPs may not be required on your project. Consult with the Ohio EPA CGP before continuing with this tool.",
                                                                           "Please complete sections above to determine if BMP requirements apply to your project."))</f>
        <v>Please complete sections above to determine if BMP requirements apply to your project.</v>
      </c>
    </row>
    <row r="26" spans="1:10" x14ac:dyDescent="0.25">
      <c r="B26" s="435" t="s">
        <v>425</v>
      </c>
    </row>
    <row r="27" spans="1:10" x14ac:dyDescent="0.25">
      <c r="B27" s="435"/>
    </row>
    <row r="28" spans="1:10" x14ac:dyDescent="0.25">
      <c r="B28" s="533" t="s">
        <v>427</v>
      </c>
    </row>
    <row r="29" spans="1:10" x14ac:dyDescent="0.25">
      <c r="B29" s="435" t="s">
        <v>386</v>
      </c>
    </row>
    <row r="31" spans="1:10" ht="15.75" thickBot="1" x14ac:dyDescent="0.3">
      <c r="E31" s="544"/>
    </row>
    <row r="32" spans="1:10" ht="20.25" thickTop="1" thickBot="1" x14ac:dyDescent="0.3">
      <c r="B32" s="603" t="s">
        <v>451</v>
      </c>
      <c r="C32" s="604"/>
      <c r="D32" s="604"/>
      <c r="E32" s="605"/>
    </row>
    <row r="33" spans="2:5" x14ac:dyDescent="0.25">
      <c r="B33" s="186" t="s">
        <v>266</v>
      </c>
      <c r="C33" s="682" t="s">
        <v>455</v>
      </c>
      <c r="D33" s="682"/>
      <c r="E33" s="683"/>
    </row>
    <row r="34" spans="2:5" ht="14.25" customHeight="1" x14ac:dyDescent="0.25">
      <c r="B34" s="191" t="s">
        <v>19</v>
      </c>
      <c r="C34" s="592" t="s">
        <v>461</v>
      </c>
      <c r="D34" s="689"/>
      <c r="E34" s="593"/>
    </row>
    <row r="35" spans="2:5" x14ac:dyDescent="0.25">
      <c r="B35" s="187" t="s">
        <v>55</v>
      </c>
      <c r="C35" s="557" t="s">
        <v>452</v>
      </c>
      <c r="D35" s="557"/>
      <c r="E35" s="684"/>
    </row>
    <row r="36" spans="2:5" ht="15.75" x14ac:dyDescent="0.25">
      <c r="B36" s="192" t="s">
        <v>54</v>
      </c>
      <c r="C36" s="557" t="s">
        <v>460</v>
      </c>
      <c r="D36" s="557"/>
      <c r="E36" s="684"/>
    </row>
    <row r="37" spans="2:5" x14ac:dyDescent="0.25">
      <c r="B37" s="193" t="s">
        <v>12</v>
      </c>
      <c r="C37" s="685" t="s">
        <v>453</v>
      </c>
      <c r="D37" s="685"/>
      <c r="E37" s="686"/>
    </row>
    <row r="38" spans="2:5" ht="15.75" thickBot="1" x14ac:dyDescent="0.3">
      <c r="B38" s="189" t="s">
        <v>57</v>
      </c>
      <c r="C38" s="687" t="s">
        <v>454</v>
      </c>
      <c r="D38" s="687"/>
      <c r="E38" s="688"/>
    </row>
    <row r="39" spans="2:5" ht="15.75" thickTop="1" x14ac:dyDescent="0.25"/>
  </sheetData>
  <sheetProtection algorithmName="SHA-512" hashValue="cyepThaDBzgd/jpZ7IvDTGLnXGF/X9llo0VrYWBv4Z4RkhXtGhEvQ5kWfZP/S26//9nrONPNmYNiWJ3YGzhPuQ==" saltValue="lbWiwiVNNMyrT6A0Ez64Iw==" spinCount="100000" sheet="1" objects="1" scenarios="1"/>
  <mergeCells count="14">
    <mergeCell ref="B6:E6"/>
    <mergeCell ref="B18:C18"/>
    <mergeCell ref="B19:C19"/>
    <mergeCell ref="B20:C20"/>
    <mergeCell ref="B9:C9"/>
    <mergeCell ref="B10:C10"/>
    <mergeCell ref="B14:C14"/>
    <mergeCell ref="C33:E33"/>
    <mergeCell ref="C36:E36"/>
    <mergeCell ref="C37:E37"/>
    <mergeCell ref="C38:E38"/>
    <mergeCell ref="B32:E32"/>
    <mergeCell ref="C34:E34"/>
    <mergeCell ref="C35:E35"/>
  </mergeCells>
  <dataValidations count="1">
    <dataValidation type="list" allowBlank="1" showInputMessage="1" showErrorMessage="1" sqref="D9:D10 D18:D20">
      <formula1>yesno4</formula1>
    </dataValidation>
  </dataValidations>
  <hyperlinks>
    <hyperlink ref="F18" r:id="rId1"/>
    <hyperlink ref="F10" r:id="rId2" display="Olentangy Link"/>
    <hyperlink ref="G10" r:id="rId3" display="Big Darby Link"/>
    <hyperlink ref="B1" location="MAIN_MENU!A1" display="(RETURN TO MAIN MENU)"/>
    <hyperlink ref="B26" location="MAIN_MENU!A1" display="(RETURN TO MAIN MENU)"/>
    <hyperlink ref="B2" location="Detailed_BMP_Matrix!A1" display="(Go to Detailed BMP Matrix)"/>
    <hyperlink ref="B3" location="'2_Initial_BMP_List'!A1" display="(Go to Next Step)"/>
    <hyperlink ref="B28" location="Detailed_BMP_Matrix!A1" display="(Go to Detailed BMP Matrix)"/>
    <hyperlink ref="B29" location="'2_Initial_BMP_List'!A1" display="(Go to Next Step)"/>
  </hyperlinks>
  <pageMargins left="0.7" right="0.7" top="0.75" bottom="0.75" header="0.3" footer="0.3"/>
  <pageSetup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outlinePr showOutlineSymbols="0"/>
  </sheetPr>
  <dimension ref="A1:H44"/>
  <sheetViews>
    <sheetView showGridLines="0" showRowColHeaders="0" showOutlineSymbols="0" zoomScaleNormal="100" workbookViewId="0">
      <pane xSplit="2" ySplit="9" topLeftCell="C10" activePane="bottomRight" state="frozen"/>
      <selection activeCell="B32" sqref="B32:O37"/>
      <selection pane="topRight" activeCell="B32" sqref="B32:O37"/>
      <selection pane="bottomLeft" activeCell="B32" sqref="B32:O37"/>
      <selection pane="bottomRight"/>
    </sheetView>
  </sheetViews>
  <sheetFormatPr defaultColWidth="8.85546875" defaultRowHeight="15" x14ac:dyDescent="0.25"/>
  <cols>
    <col min="1" max="1" width="10.7109375" style="122" customWidth="1"/>
    <col min="2" max="2" width="40.7109375" style="122" customWidth="1"/>
    <col min="3" max="3" width="41.7109375" style="122" customWidth="1"/>
    <col min="4" max="4" width="12.7109375" style="122" customWidth="1"/>
    <col min="5" max="5" width="23.5703125" style="122" customWidth="1"/>
    <col min="6" max="6" width="16.5703125" style="122" customWidth="1"/>
    <col min="7" max="7" width="17.28515625" style="122" customWidth="1"/>
    <col min="8" max="8" width="23.7109375" style="122" customWidth="1"/>
    <col min="9" max="16384" width="8.85546875" style="122"/>
  </cols>
  <sheetData>
    <row r="1" spans="1:8" s="208" customFormat="1" ht="12" customHeight="1" x14ac:dyDescent="0.25">
      <c r="B1" s="435" t="s">
        <v>425</v>
      </c>
      <c r="C1" s="211"/>
    </row>
    <row r="2" spans="1:8" s="208" customFormat="1" ht="12" customHeight="1" x14ac:dyDescent="0.25">
      <c r="B2" s="435" t="s">
        <v>396</v>
      </c>
      <c r="C2" s="211"/>
    </row>
    <row r="3" spans="1:8" s="208" customFormat="1" ht="12" customHeight="1" x14ac:dyDescent="0.25">
      <c r="B3" s="435" t="s">
        <v>387</v>
      </c>
      <c r="C3" s="211"/>
    </row>
    <row r="4" spans="1:8" ht="6" customHeight="1" x14ac:dyDescent="0.25"/>
    <row r="5" spans="1:8" ht="21" x14ac:dyDescent="0.25">
      <c r="A5" s="212" t="s">
        <v>134</v>
      </c>
    </row>
    <row r="6" spans="1:8" ht="29.25" customHeight="1" x14ac:dyDescent="0.25">
      <c r="B6" s="578" t="s">
        <v>574</v>
      </c>
      <c r="C6" s="652"/>
      <c r="D6" s="652"/>
      <c r="E6" s="579"/>
      <c r="F6" s="454"/>
      <c r="G6" s="125"/>
      <c r="H6" s="125"/>
    </row>
    <row r="7" spans="1:8" ht="6" customHeight="1" thickBot="1" x14ac:dyDescent="0.3"/>
    <row r="8" spans="1:8" ht="16.5" thickBot="1" x14ac:dyDescent="0.3">
      <c r="A8" s="121"/>
      <c r="B8" s="213"/>
      <c r="C8" s="213"/>
      <c r="D8" s="698" t="s">
        <v>339</v>
      </c>
      <c r="E8" s="699"/>
      <c r="F8" s="699" t="s">
        <v>357</v>
      </c>
      <c r="G8" s="699"/>
      <c r="H8" s="700"/>
    </row>
    <row r="9" spans="1:8" ht="50.1" customHeight="1" thickBot="1" x14ac:dyDescent="0.3">
      <c r="A9" s="350" t="s">
        <v>39</v>
      </c>
      <c r="B9" s="350" t="s">
        <v>265</v>
      </c>
      <c r="C9" s="350" t="str">
        <f>Detailed_BMP_Matrix!G9</f>
        <v>Alias</v>
      </c>
      <c r="D9" s="351" t="s">
        <v>340</v>
      </c>
      <c r="E9" s="352" t="s">
        <v>341</v>
      </c>
      <c r="F9" s="352" t="s">
        <v>569</v>
      </c>
      <c r="G9" s="352" t="s">
        <v>570</v>
      </c>
      <c r="H9" s="353" t="s">
        <v>358</v>
      </c>
    </row>
    <row r="10" spans="1:8" ht="40.15" customHeight="1" x14ac:dyDescent="0.25">
      <c r="A10" s="706" t="s">
        <v>67</v>
      </c>
      <c r="B10" s="354" t="str">
        <f>Detailed_BMP_Matrix!B11</f>
        <v>Hydrodynamic Separator</v>
      </c>
      <c r="C10" s="355" t="str">
        <f>Detailed_BMP_Matrix!G11</f>
        <v>Hydrodynamic Device, Vortex Settler</v>
      </c>
      <c r="D10" s="219" t="str">
        <f>Detailed_BMP_Matrix!H11</f>
        <v>Yes</v>
      </c>
      <c r="E10" s="260" t="str">
        <f>Detailed_BMP_Matrix!I11</f>
        <v>Manufactured Systems</v>
      </c>
      <c r="F10" s="342" t="str">
        <f>Detailed_BMP_Matrix!L11</f>
        <v>No</v>
      </c>
      <c r="G10" s="342" t="str">
        <f>IF(F10="No","Yes","No")</f>
        <v>Yes</v>
      </c>
      <c r="H10" s="220" t="str">
        <f>Detailed_BMP_Matrix!M11</f>
        <v>N/A</v>
      </c>
    </row>
    <row r="11" spans="1:8" ht="40.15" customHeight="1" x14ac:dyDescent="0.25">
      <c r="A11" s="707"/>
      <c r="B11" s="537" t="str">
        <f>Detailed_BMP_Matrix!B12</f>
        <v>Underground Detention and Sedimentation Vault</v>
      </c>
      <c r="C11" s="356" t="str">
        <f>Detailed_BMP_Matrix!G12</f>
        <v>Subsurface Vault, Underground Detention</v>
      </c>
      <c r="D11" s="227" t="str">
        <f>Detailed_BMP_Matrix!H12</f>
        <v>Yes</v>
      </c>
      <c r="E11" s="449" t="str">
        <f>Detailed_BMP_Matrix!I12</f>
        <v>Underground Detention 
(Extended Detention)</v>
      </c>
      <c r="F11" s="450" t="str">
        <f>Detailed_BMP_Matrix!L12</f>
        <v>No</v>
      </c>
      <c r="G11" s="450" t="str">
        <f t="shared" ref="G11:G32" si="0">IF(F11="No","Yes","No")</f>
        <v>Yes</v>
      </c>
      <c r="H11" s="228" t="str">
        <f>Detailed_BMP_Matrix!M12</f>
        <v>N/A</v>
      </c>
    </row>
    <row r="12" spans="1:8" ht="55.9" customHeight="1" x14ac:dyDescent="0.25">
      <c r="A12" s="707"/>
      <c r="B12" s="537" t="str">
        <f>Detailed_BMP_Matrix!B13</f>
        <v>Modular Manufactured Filtration Systems</v>
      </c>
      <c r="C12" s="356" t="str">
        <f>Detailed_BMP_Matrix!G13</f>
        <v>Cartridge Filter, Filter Vault, Sand &amp; Other Media Filtration, Fluidized Bed Filter, Upflow Media Filter</v>
      </c>
      <c r="D12" s="227" t="str">
        <f>Detailed_BMP_Matrix!H13</f>
        <v>No</v>
      </c>
      <c r="E12" s="449" t="str">
        <f>Detailed_BMP_Matrix!I13</f>
        <v>Manufactured Systems - Note this BMP does not appear on ODOT Qualified Products List</v>
      </c>
      <c r="F12" s="450" t="str">
        <f>Detailed_BMP_Matrix!L13</f>
        <v>No</v>
      </c>
      <c r="G12" s="450" t="str">
        <f t="shared" si="0"/>
        <v>Yes</v>
      </c>
      <c r="H12" s="228" t="str">
        <f>Detailed_BMP_Matrix!M13</f>
        <v>N/A</v>
      </c>
    </row>
    <row r="13" spans="1:8" ht="55.9" customHeight="1" x14ac:dyDescent="0.25">
      <c r="A13" s="707"/>
      <c r="B13" s="537" t="str">
        <f>Detailed_BMP_Matrix!B14</f>
        <v>Multi-Chamber Treatment Train</v>
      </c>
      <c r="C13" s="356" t="str">
        <f>Detailed_BMP_Matrix!G14</f>
        <v>MCTT, Subsurface Treatment Train</v>
      </c>
      <c r="D13" s="227" t="str">
        <f>Detailed_BMP_Matrix!H14</f>
        <v>No</v>
      </c>
      <c r="E13" s="449" t="str">
        <f>Detailed_BMP_Matrix!I14</f>
        <v>Manufactured Systems - Note this BMP does not appear on ODOT Qualified Products List</v>
      </c>
      <c r="F13" s="450" t="str">
        <f>Detailed_BMP_Matrix!L14</f>
        <v>No</v>
      </c>
      <c r="G13" s="450" t="str">
        <f t="shared" si="0"/>
        <v>Yes</v>
      </c>
      <c r="H13" s="228" t="str">
        <f>Detailed_BMP_Matrix!M14</f>
        <v>N/A</v>
      </c>
    </row>
    <row r="14" spans="1:8" ht="40.15" customHeight="1" x14ac:dyDescent="0.25">
      <c r="A14" s="707"/>
      <c r="B14" s="537" t="str">
        <f>Detailed_BMP_Matrix!B15</f>
        <v>Subsurface Bed Filters</v>
      </c>
      <c r="C14" s="356" t="str">
        <f>Detailed_BMP_Matrix!G15</f>
        <v>Sand &amp; Other Media Filtration, Media Filter Vault,  Sand and Organic Filters, Delaware Sand Filter</v>
      </c>
      <c r="D14" s="227" t="str">
        <f>Detailed_BMP_Matrix!H15</f>
        <v>No</v>
      </c>
      <c r="E14" s="449" t="str">
        <f>Detailed_BMP_Matrix!I15</f>
        <v>N/A</v>
      </c>
      <c r="F14" s="450" t="str">
        <f>Detailed_BMP_Matrix!L15</f>
        <v>No</v>
      </c>
      <c r="G14" s="450" t="str">
        <f t="shared" si="0"/>
        <v>Yes</v>
      </c>
      <c r="H14" s="228" t="str">
        <f>Detailed_BMP_Matrix!M15</f>
        <v>N/A</v>
      </c>
    </row>
    <row r="15" spans="1:8" ht="40.15" customHeight="1" x14ac:dyDescent="0.25">
      <c r="A15" s="707"/>
      <c r="B15" s="537" t="str">
        <f>Detailed_BMP_Matrix!B16</f>
        <v>Infiltration Gallery</v>
      </c>
      <c r="C15" s="356" t="str">
        <f>Detailed_BMP_Matrix!G16</f>
        <v>Pipe Gallery, Infiltration Vault</v>
      </c>
      <c r="D15" s="227" t="str">
        <f>Detailed_BMP_Matrix!H16</f>
        <v>No</v>
      </c>
      <c r="E15" s="449" t="str">
        <f>Detailed_BMP_Matrix!I16</f>
        <v>N/A</v>
      </c>
      <c r="F15" s="450" t="str">
        <f>Detailed_BMP_Matrix!L16</f>
        <v>No</v>
      </c>
      <c r="G15" s="450" t="str">
        <f t="shared" si="0"/>
        <v>Yes</v>
      </c>
      <c r="H15" s="228" t="str">
        <f>Detailed_BMP_Matrix!M16</f>
        <v>N/A</v>
      </c>
    </row>
    <row r="16" spans="1:8" ht="40.15" customHeight="1" thickBot="1" x14ac:dyDescent="0.3">
      <c r="A16" s="708"/>
      <c r="B16" s="357" t="str">
        <f>Detailed_BMP_Matrix!B17</f>
        <v>Subsurface Flow Wetland</v>
      </c>
      <c r="C16" s="358" t="str">
        <f>Detailed_BMP_Matrix!G17</f>
        <v>Gravel Wetland, Submerged Wetland</v>
      </c>
      <c r="D16" s="235" t="str">
        <f>Detailed_BMP_Matrix!H17</f>
        <v>No</v>
      </c>
      <c r="E16" s="451" t="str">
        <f>Detailed_BMP_Matrix!I17</f>
        <v>N/A</v>
      </c>
      <c r="F16" s="452" t="str">
        <f>Detailed_BMP_Matrix!L17</f>
        <v>No</v>
      </c>
      <c r="G16" s="452" t="str">
        <f t="shared" si="0"/>
        <v>Yes</v>
      </c>
      <c r="H16" s="236" t="str">
        <f>Detailed_BMP_Matrix!M17</f>
        <v>N/A</v>
      </c>
    </row>
    <row r="17" spans="1:8" ht="40.15" customHeight="1" x14ac:dyDescent="0.25">
      <c r="A17" s="704" t="s">
        <v>68</v>
      </c>
      <c r="B17" s="536" t="str">
        <f>Detailed_BMP_Matrix!B18</f>
        <v>Vegetated Filter Strip</v>
      </c>
      <c r="C17" s="359" t="str">
        <f>Detailed_BMP_Matrix!G18</f>
        <v>Grass Filter Strip, Buffer Strips, Vegetated Buffer, Compost-Amended Vegetated Filter Strip</v>
      </c>
      <c r="D17" s="273" t="str">
        <f>Detailed_BMP_Matrix!H18</f>
        <v>Yes</v>
      </c>
      <c r="E17" s="269" t="str">
        <f>Detailed_BMP_Matrix!I18</f>
        <v>Vegetated Filter Strip</v>
      </c>
      <c r="F17" s="345" t="str">
        <f>Detailed_BMP_Matrix!L18</f>
        <v>No</v>
      </c>
      <c r="G17" s="345" t="str">
        <f t="shared" si="0"/>
        <v>Yes</v>
      </c>
      <c r="H17" s="274" t="str">
        <f>Detailed_BMP_Matrix!M18</f>
        <v>N/A</v>
      </c>
    </row>
    <row r="18" spans="1:8" ht="40.15" customHeight="1" x14ac:dyDescent="0.25">
      <c r="A18" s="704"/>
      <c r="B18" s="537" t="str">
        <f>Detailed_BMP_Matrix!B19</f>
        <v>Shoulder Media Filter Drain</v>
      </c>
      <c r="C18" s="356" t="str">
        <f>Detailed_BMP_Matrix!G19</f>
        <v>Bioslope, Ecology Embankment</v>
      </c>
      <c r="D18" s="227" t="str">
        <f>Detailed_BMP_Matrix!H19</f>
        <v>No</v>
      </c>
      <c r="E18" s="449" t="str">
        <f>Detailed_BMP_Matrix!I19</f>
        <v>N/A</v>
      </c>
      <c r="F18" s="450" t="str">
        <f>Detailed_BMP_Matrix!L19</f>
        <v>No</v>
      </c>
      <c r="G18" s="450" t="str">
        <f t="shared" si="0"/>
        <v>Yes</v>
      </c>
      <c r="H18" s="228" t="str">
        <f>Detailed_BMP_Matrix!M19</f>
        <v>N/A</v>
      </c>
    </row>
    <row r="19" spans="1:8" ht="40.15" customHeight="1" x14ac:dyDescent="0.25">
      <c r="A19" s="704"/>
      <c r="B19" s="537" t="str">
        <f>Detailed_BMP_Matrix!B20</f>
        <v>Infiltration Trench</v>
      </c>
      <c r="C19" s="356" t="str">
        <f>Detailed_BMP_Matrix!G20</f>
        <v>Gravel Trench</v>
      </c>
      <c r="D19" s="227" t="str">
        <f>Detailed_BMP_Matrix!H20</f>
        <v>Yes</v>
      </c>
      <c r="E19" s="449" t="str">
        <f>Detailed_BMP_Matrix!I20</f>
        <v>Infiltration Trench</v>
      </c>
      <c r="F19" s="450" t="str">
        <f>Detailed_BMP_Matrix!L20</f>
        <v>Yes</v>
      </c>
      <c r="G19" s="450" t="str">
        <f t="shared" si="0"/>
        <v>No</v>
      </c>
      <c r="H19" s="228" t="str">
        <f>Detailed_BMP_Matrix!M20</f>
        <v>Infiltration Basin or Trench</v>
      </c>
    </row>
    <row r="20" spans="1:8" ht="40.15" customHeight="1" x14ac:dyDescent="0.25">
      <c r="A20" s="704"/>
      <c r="B20" s="537" t="str">
        <f>Detailed_BMP_Matrix!B21</f>
        <v>Vegetated Biofilter / Swale</v>
      </c>
      <c r="C20" s="356" t="str">
        <f>Detailed_BMP_Matrix!G21</f>
        <v>Bioswale, Grassed Swale</v>
      </c>
      <c r="D20" s="227" t="str">
        <f>Detailed_BMP_Matrix!H21</f>
        <v>Yes</v>
      </c>
      <c r="E20" s="449" t="str">
        <f>Detailed_BMP_Matrix!I21</f>
        <v>Vegetated Biofilter</v>
      </c>
      <c r="F20" s="450" t="str">
        <f>Detailed_BMP_Matrix!L21</f>
        <v>No</v>
      </c>
      <c r="G20" s="450" t="str">
        <f t="shared" si="0"/>
        <v>Yes</v>
      </c>
      <c r="H20" s="228" t="str">
        <f>Detailed_BMP_Matrix!M21</f>
        <v>N/A</v>
      </c>
    </row>
    <row r="21" spans="1:8" ht="40.15" customHeight="1" thickBot="1" x14ac:dyDescent="0.3">
      <c r="A21" s="705"/>
      <c r="B21" s="357" t="str">
        <f>Detailed_BMP_Matrix!B22</f>
        <v>Wetland Channel</v>
      </c>
      <c r="C21" s="358" t="str">
        <f>Detailed_BMP_Matrix!G22</f>
        <v>Wetland Swale</v>
      </c>
      <c r="D21" s="235" t="str">
        <f>Detailed_BMP_Matrix!H22</f>
        <v>No</v>
      </c>
      <c r="E21" s="451" t="str">
        <f>Detailed_BMP_Matrix!I22</f>
        <v>N/A</v>
      </c>
      <c r="F21" s="452" t="str">
        <f>Detailed_BMP_Matrix!L22</f>
        <v>No</v>
      </c>
      <c r="G21" s="452" t="str">
        <f t="shared" si="0"/>
        <v>Yes</v>
      </c>
      <c r="H21" s="236" t="str">
        <f>Detailed_BMP_Matrix!M22</f>
        <v>N/A</v>
      </c>
    </row>
    <row r="22" spans="1:8" ht="40.15" customHeight="1" x14ac:dyDescent="0.25">
      <c r="A22" s="703" t="s">
        <v>69</v>
      </c>
      <c r="B22" s="354" t="str">
        <f>Detailed_BMP_Matrix!B23</f>
        <v>Bioretention With Underdrain</v>
      </c>
      <c r="C22" s="355" t="str">
        <f>Detailed_BMP_Matrix!G23</f>
        <v>Biofiltration, Bioretention with Internal Water Storage, Bioretention Area/Cell, Bioretention Cell, Bioretention Practice</v>
      </c>
      <c r="D22" s="219" t="str">
        <f>Detailed_BMP_Matrix!H23</f>
        <v>Yes</v>
      </c>
      <c r="E22" s="260" t="str">
        <f>Detailed_BMP_Matrix!I23</f>
        <v>Bioretention Cell</v>
      </c>
      <c r="F22" s="342" t="str">
        <f>Detailed_BMP_Matrix!L23</f>
        <v>Yes</v>
      </c>
      <c r="G22" s="342" t="str">
        <f t="shared" si="0"/>
        <v>No</v>
      </c>
      <c r="H22" s="220" t="str">
        <f>Detailed_BMP_Matrix!M23</f>
        <v>Bioretention Area/Cell</v>
      </c>
    </row>
    <row r="23" spans="1:8" ht="40.15" customHeight="1" x14ac:dyDescent="0.25">
      <c r="A23" s="704"/>
      <c r="B23" s="537" t="str">
        <f>Detailed_BMP_Matrix!B24</f>
        <v>Bioretention Without Underdrain</v>
      </c>
      <c r="C23" s="356" t="str">
        <f>Detailed_BMP_Matrix!G24</f>
        <v>Rain Garden,  Rainwater Garden, Bioinfiltration, Bioretention Practice</v>
      </c>
      <c r="D23" s="227" t="str">
        <f>Detailed_BMP_Matrix!H24</f>
        <v>No</v>
      </c>
      <c r="E23" s="449" t="str">
        <f>Detailed_BMP_Matrix!I24</f>
        <v>Bioretention Cell</v>
      </c>
      <c r="F23" s="450" t="str">
        <f>Detailed_BMP_Matrix!L24</f>
        <v>No</v>
      </c>
      <c r="G23" s="450" t="str">
        <f t="shared" si="0"/>
        <v>Yes</v>
      </c>
      <c r="H23" s="228" t="str">
        <f>Detailed_BMP_Matrix!M24</f>
        <v>N/A</v>
      </c>
    </row>
    <row r="24" spans="1:8" ht="40.15" customHeight="1" x14ac:dyDescent="0.25">
      <c r="A24" s="704"/>
      <c r="B24" s="537" t="str">
        <f>Detailed_BMP_Matrix!B25</f>
        <v>Constructed Wetland</v>
      </c>
      <c r="C24" s="356" t="str">
        <f>Detailed_BMP_Matrix!G25</f>
        <v>Storm Water Wetland, Wetland Extended Detention Basin, Pocket Wetland</v>
      </c>
      <c r="D24" s="227" t="str">
        <f>Detailed_BMP_Matrix!H25</f>
        <v>Yes</v>
      </c>
      <c r="E24" s="449" t="str">
        <f>Detailed_BMP_Matrix!I25</f>
        <v>Constructed Wetlands</v>
      </c>
      <c r="F24" s="450" t="str">
        <f>Detailed_BMP_Matrix!L25</f>
        <v>Yes</v>
      </c>
      <c r="G24" s="450" t="str">
        <f t="shared" si="0"/>
        <v>No</v>
      </c>
      <c r="H24" s="228" t="str">
        <f>Detailed_BMP_Matrix!M25</f>
        <v>Constructed Wetland, Pocket Wetland</v>
      </c>
    </row>
    <row r="25" spans="1:8" ht="40.15" customHeight="1" x14ac:dyDescent="0.25">
      <c r="A25" s="704"/>
      <c r="B25" s="537" t="str">
        <f>Detailed_BMP_Matrix!B26</f>
        <v>Wet Extended Detention Basin</v>
      </c>
      <c r="C25" s="356" t="str">
        <f>Detailed_BMP_Matrix!G26</f>
        <v>Wet Pond, Retention Basin, Wet Extended Detention with Wetland Fringe, Wet Detention Basin</v>
      </c>
      <c r="D25" s="227" t="str">
        <f>Detailed_BMP_Matrix!H26</f>
        <v>Yes</v>
      </c>
      <c r="E25" s="449" t="str">
        <f>Detailed_BMP_Matrix!I26</f>
        <v>Retention Basin</v>
      </c>
      <c r="F25" s="450" t="str">
        <f>Detailed_BMP_Matrix!L26</f>
        <v>Yes</v>
      </c>
      <c r="G25" s="450" t="str">
        <f t="shared" si="0"/>
        <v>No</v>
      </c>
      <c r="H25" s="228" t="str">
        <f>Detailed_BMP_Matrix!M26</f>
        <v>Wet Extended Detention Basin</v>
      </c>
    </row>
    <row r="26" spans="1:8" ht="40.15" customHeight="1" x14ac:dyDescent="0.25">
      <c r="A26" s="704"/>
      <c r="B26" s="537" t="str">
        <f>Detailed_BMP_Matrix!B27</f>
        <v>Dry Extended Detention Basin</v>
      </c>
      <c r="C26" s="356" t="str">
        <f>Detailed_BMP_Matrix!G27</f>
        <v>Detention Basin, Dry Pond, Dry Extended Detention Basin, Extended Detention with Forebays and Micropool</v>
      </c>
      <c r="D26" s="227" t="str">
        <f>Detailed_BMP_Matrix!H27</f>
        <v>Yes</v>
      </c>
      <c r="E26" s="449" t="str">
        <f>Detailed_BMP_Matrix!I27</f>
        <v>Extended Detention</v>
      </c>
      <c r="F26" s="450" t="str">
        <f>Detailed_BMP_Matrix!L27</f>
        <v>Yes</v>
      </c>
      <c r="G26" s="450" t="str">
        <f t="shared" si="0"/>
        <v>No</v>
      </c>
      <c r="H26" s="228" t="str">
        <f>Detailed_BMP_Matrix!M27</f>
        <v>Dry Extended Detention Basin</v>
      </c>
    </row>
    <row r="27" spans="1:8" ht="40.15" customHeight="1" x14ac:dyDescent="0.25">
      <c r="A27" s="704"/>
      <c r="B27" s="537" t="str">
        <f>Detailed_BMP_Matrix!B28</f>
        <v>Infiltration Basin</v>
      </c>
      <c r="C27" s="356" t="str">
        <f>Detailed_BMP_Matrix!G28</f>
        <v>Infiltration Basin, Infiltration Trench, Exfiltration Trench</v>
      </c>
      <c r="D27" s="227" t="str">
        <f>Detailed_BMP_Matrix!H28</f>
        <v>Yes</v>
      </c>
      <c r="E27" s="449" t="str">
        <f>Detailed_BMP_Matrix!I28</f>
        <v>Infiltration Basin</v>
      </c>
      <c r="F27" s="450" t="str">
        <f>Detailed_BMP_Matrix!L28</f>
        <v>Yes</v>
      </c>
      <c r="G27" s="450" t="str">
        <f t="shared" si="0"/>
        <v>No</v>
      </c>
      <c r="H27" s="228" t="str">
        <f>Detailed_BMP_Matrix!M28</f>
        <v>Infiltration Basin or Trench</v>
      </c>
    </row>
    <row r="28" spans="1:8" ht="40.15" customHeight="1" thickBot="1" x14ac:dyDescent="0.3">
      <c r="A28" s="705"/>
      <c r="B28" s="357" t="str">
        <f>Detailed_BMP_Matrix!B29</f>
        <v>Surface Bed Filter</v>
      </c>
      <c r="C28" s="358" t="str">
        <f>Detailed_BMP_Matrix!G29</f>
        <v>Sand &amp; Other Media Filtration, Sand and Organic Filters, Austin Sand Filter</v>
      </c>
      <c r="D28" s="235" t="str">
        <f>Detailed_BMP_Matrix!H29</f>
        <v>No</v>
      </c>
      <c r="E28" s="451" t="str">
        <f>Detailed_BMP_Matrix!I29</f>
        <v>N/A</v>
      </c>
      <c r="F28" s="452" t="str">
        <f>Detailed_BMP_Matrix!L29</f>
        <v>Yes</v>
      </c>
      <c r="G28" s="452" t="str">
        <f t="shared" si="0"/>
        <v>No</v>
      </c>
      <c r="H28" s="236" t="str">
        <f>Detailed_BMP_Matrix!M29</f>
        <v>Sand &amp; Other Media Filtration</v>
      </c>
    </row>
    <row r="29" spans="1:8" ht="40.15" customHeight="1" x14ac:dyDescent="0.25">
      <c r="A29" s="703" t="s">
        <v>72</v>
      </c>
      <c r="B29" s="354" t="str">
        <f>Detailed_BMP_Matrix!B30</f>
        <v>Permeable Pavement - Infiltration</v>
      </c>
      <c r="C29" s="355" t="str">
        <f>Detailed_BMP_Matrix!G30</f>
        <v>Porous Pavement, Pervious Pavement,  Pervious Concrete, Pervious Asphalt, Pervious Pavers</v>
      </c>
      <c r="D29" s="219" t="str">
        <f>Detailed_BMP_Matrix!H30</f>
        <v>No</v>
      </c>
      <c r="E29" s="260" t="str">
        <f>Detailed_BMP_Matrix!I30</f>
        <v>N/A</v>
      </c>
      <c r="F29" s="342" t="str">
        <f>Detailed_BMP_Matrix!L30</f>
        <v>Yes</v>
      </c>
      <c r="G29" s="342" t="str">
        <f t="shared" si="0"/>
        <v>No</v>
      </c>
      <c r="H29" s="220" t="str">
        <f>Detailed_BMP_Matrix!M30</f>
        <v>Perm. Pavement - Infiltration</v>
      </c>
    </row>
    <row r="30" spans="1:8" ht="40.15" customHeight="1" x14ac:dyDescent="0.25">
      <c r="A30" s="704"/>
      <c r="B30" s="537" t="str">
        <f>Detailed_BMP_Matrix!B31</f>
        <v>Permeable Pavement - Extended Detention</v>
      </c>
      <c r="C30" s="356" t="str">
        <f>Detailed_BMP_Matrix!G31</f>
        <v>Porous Pavement, Pervious Pavement,  Pervious Concrete, Pervious Asphalt, Pervious Pavers</v>
      </c>
      <c r="D30" s="227" t="str">
        <f>Detailed_BMP_Matrix!H31</f>
        <v>No</v>
      </c>
      <c r="E30" s="449" t="str">
        <f>Detailed_BMP_Matrix!I31</f>
        <v>N/A</v>
      </c>
      <c r="F30" s="450" t="str">
        <f>Detailed_BMP_Matrix!L31</f>
        <v>Yes</v>
      </c>
      <c r="G30" s="450" t="str">
        <f t="shared" si="0"/>
        <v>No</v>
      </c>
      <c r="H30" s="228" t="str">
        <f>Detailed_BMP_Matrix!M31</f>
        <v>Perm. Pavement - Ext. Detention</v>
      </c>
    </row>
    <row r="31" spans="1:8" ht="40.15" customHeight="1" x14ac:dyDescent="0.25">
      <c r="A31" s="704"/>
      <c r="B31" s="537" t="str">
        <f>Detailed_BMP_Matrix!B32</f>
        <v>Permeable Friction Course (PFC) Overlay</v>
      </c>
      <c r="C31" s="356" t="str">
        <f>Detailed_BMP_Matrix!G32</f>
        <v>Open Graded Friction Course</v>
      </c>
      <c r="D31" s="227" t="str">
        <f>Detailed_BMP_Matrix!H32</f>
        <v>No</v>
      </c>
      <c r="E31" s="449" t="str">
        <f>Detailed_BMP_Matrix!I32</f>
        <v>N/A</v>
      </c>
      <c r="F31" s="450" t="str">
        <f>Detailed_BMP_Matrix!L32</f>
        <v>No</v>
      </c>
      <c r="G31" s="450" t="str">
        <f t="shared" si="0"/>
        <v>Yes</v>
      </c>
      <c r="H31" s="228" t="str">
        <f>Detailed_BMP_Matrix!M32</f>
        <v>N/A</v>
      </c>
    </row>
    <row r="32" spans="1:8" ht="40.15" customHeight="1" thickBot="1" x14ac:dyDescent="0.3">
      <c r="A32" s="705"/>
      <c r="B32" s="357" t="str">
        <f>Detailed_BMP_Matrix!B33</f>
        <v>Permeable Shoulder w/ Stone Reservoir</v>
      </c>
      <c r="C32" s="358" t="str">
        <f>Detailed_BMP_Matrix!G33</f>
        <v>Pervious Pavement Shoulder, Permeable Gutters</v>
      </c>
      <c r="D32" s="235" t="str">
        <f>Detailed_BMP_Matrix!H33</f>
        <v>No</v>
      </c>
      <c r="E32" s="451" t="str">
        <f>Detailed_BMP_Matrix!I33</f>
        <v>N/A</v>
      </c>
      <c r="F32" s="452" t="str">
        <f>Detailed_BMP_Matrix!L33</f>
        <v>No</v>
      </c>
      <c r="G32" s="452" t="str">
        <f t="shared" si="0"/>
        <v>Yes</v>
      </c>
      <c r="H32" s="236" t="str">
        <f>Detailed_BMP_Matrix!M33</f>
        <v>N/A</v>
      </c>
    </row>
    <row r="34" spans="2:7" x14ac:dyDescent="0.25">
      <c r="B34" s="435" t="s">
        <v>425</v>
      </c>
    </row>
    <row r="35" spans="2:7" x14ac:dyDescent="0.25">
      <c r="B35" s="435"/>
    </row>
    <row r="36" spans="2:7" x14ac:dyDescent="0.25">
      <c r="B36" s="435" t="s">
        <v>396</v>
      </c>
    </row>
    <row r="37" spans="2:7" x14ac:dyDescent="0.25">
      <c r="B37" s="435" t="s">
        <v>387</v>
      </c>
    </row>
    <row r="39" spans="2:7" ht="15.75" thickBot="1" x14ac:dyDescent="0.3"/>
    <row r="40" spans="2:7" ht="20.25" thickTop="1" thickBot="1" x14ac:dyDescent="0.3">
      <c r="B40" s="594" t="s">
        <v>451</v>
      </c>
      <c r="C40" s="595"/>
      <c r="D40" s="595"/>
      <c r="E40" s="595"/>
      <c r="F40" s="595"/>
      <c r="G40" s="596"/>
    </row>
    <row r="41" spans="2:7" ht="14.25" customHeight="1" x14ac:dyDescent="0.25">
      <c r="B41" s="194" t="s">
        <v>55</v>
      </c>
      <c r="C41" s="590" t="s">
        <v>452</v>
      </c>
      <c r="D41" s="709"/>
      <c r="E41" s="709"/>
      <c r="F41" s="709"/>
      <c r="G41" s="591"/>
    </row>
    <row r="42" spans="2:7" ht="14.25" customHeight="1" x14ac:dyDescent="0.25">
      <c r="B42" s="193" t="s">
        <v>12</v>
      </c>
      <c r="C42" s="582" t="s">
        <v>453</v>
      </c>
      <c r="D42" s="701"/>
      <c r="E42" s="701"/>
      <c r="F42" s="701"/>
      <c r="G42" s="583"/>
    </row>
    <row r="43" spans="2:7" ht="14.85" customHeight="1" thickBot="1" x14ac:dyDescent="0.3">
      <c r="B43" s="189" t="s">
        <v>57</v>
      </c>
      <c r="C43" s="584" t="s">
        <v>454</v>
      </c>
      <c r="D43" s="702"/>
      <c r="E43" s="702"/>
      <c r="F43" s="702"/>
      <c r="G43" s="585"/>
    </row>
    <row r="44" spans="2:7" ht="15.75" thickTop="1" x14ac:dyDescent="0.25"/>
  </sheetData>
  <sheetProtection algorithmName="SHA-512" hashValue="2tZezaAvJPg8rtsGklfqFRTgwt8yxooE62bVwKwAvAJatXxrfwf0FARWnRYP8HbNiX2fCb31Z5FjYQF9nivilw==" saltValue="Dbng7tjnCOGPxxn0hhpXEw==" spinCount="100000" sheet="1" objects="1" scenarios="1"/>
  <mergeCells count="11">
    <mergeCell ref="A29:A32"/>
    <mergeCell ref="A22:A28"/>
    <mergeCell ref="A10:A16"/>
    <mergeCell ref="A17:A21"/>
    <mergeCell ref="C41:G41"/>
    <mergeCell ref="B40:G40"/>
    <mergeCell ref="B6:E6"/>
    <mergeCell ref="D8:E8"/>
    <mergeCell ref="F8:H8"/>
    <mergeCell ref="C42:G42"/>
    <mergeCell ref="C43:G43"/>
  </mergeCells>
  <hyperlinks>
    <hyperlink ref="B37" location="'3A_Screening_Phase_1'!A1" display="(Go to Next Step)"/>
    <hyperlink ref="B36" location="'1_PostConstruction_Requirements'!A1" display="(Go to Previous Step)"/>
    <hyperlink ref="B1" location="MAIN_MENU!A1" display="(RETURN TO MAIN MENU)"/>
    <hyperlink ref="B34" location="MAIN_MENU!A1" display="(RETURN TO MAIN MENU)"/>
    <hyperlink ref="B3" location="'3A_Screening_Phase_1'!A1" display="(Go to Next Step)"/>
    <hyperlink ref="B2" location="'1_PostConstruction_Requirements'!A1" display="(Go to Previous Step)"/>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outlinePr showOutlineSymbols="0"/>
  </sheetPr>
  <dimension ref="A1:L54"/>
  <sheetViews>
    <sheetView showGridLines="0" showRowColHeaders="0" showOutlineSymbols="0" zoomScaleNormal="100" workbookViewId="0">
      <pane ySplit="6" topLeftCell="A7" activePane="bottomLeft" state="frozen"/>
      <selection activeCell="B32" sqref="B32:O37"/>
      <selection pane="bottomLeft" activeCell="D16" sqref="D16"/>
    </sheetView>
  </sheetViews>
  <sheetFormatPr defaultColWidth="8.85546875" defaultRowHeight="15" x14ac:dyDescent="0.25"/>
  <cols>
    <col min="1" max="1" width="10.7109375" style="498" customWidth="1"/>
    <col min="2" max="2" width="39.7109375" style="498" customWidth="1"/>
    <col min="3" max="3" width="27" style="498" customWidth="1"/>
    <col min="4" max="4" width="19.7109375" style="499" customWidth="1"/>
    <col min="5" max="5" width="10" style="498" customWidth="1"/>
    <col min="6" max="6" width="8.85546875" style="498" customWidth="1"/>
    <col min="7" max="7" width="8.7109375" style="498" customWidth="1"/>
    <col min="8" max="8" width="17.28515625" style="498" customWidth="1"/>
    <col min="9" max="9" width="8.5703125" style="498" customWidth="1"/>
    <col min="10" max="10" width="9.42578125" style="498" customWidth="1"/>
    <col min="11" max="11" width="4.85546875" style="498" customWidth="1"/>
    <col min="12" max="16384" width="8.85546875" style="498"/>
  </cols>
  <sheetData>
    <row r="1" spans="1:12" s="493" customFormat="1" ht="12" customHeight="1" x14ac:dyDescent="0.25">
      <c r="B1" s="494" t="s">
        <v>425</v>
      </c>
      <c r="C1" s="495"/>
      <c r="D1" s="496"/>
      <c r="E1" s="496"/>
      <c r="F1" s="496"/>
      <c r="G1" s="496"/>
      <c r="H1" s="496"/>
    </row>
    <row r="2" spans="1:12" s="493" customFormat="1" ht="12" customHeight="1" x14ac:dyDescent="0.25">
      <c r="B2" s="494" t="s">
        <v>388</v>
      </c>
      <c r="C2" s="497"/>
      <c r="D2" s="496"/>
      <c r="E2" s="496"/>
      <c r="F2" s="496"/>
      <c r="G2" s="496"/>
      <c r="H2" s="496"/>
    </row>
    <row r="3" spans="1:12" s="493" customFormat="1" ht="12" customHeight="1" x14ac:dyDescent="0.25">
      <c r="B3" s="494" t="s">
        <v>389</v>
      </c>
      <c r="C3" s="497"/>
      <c r="D3" s="496"/>
      <c r="E3" s="496"/>
      <c r="F3" s="496"/>
      <c r="G3" s="496"/>
      <c r="H3" s="496"/>
    </row>
    <row r="4" spans="1:12" ht="6" customHeight="1" x14ac:dyDescent="0.25"/>
    <row r="5" spans="1:12" ht="21" x14ac:dyDescent="0.25">
      <c r="A5" s="500" t="s">
        <v>129</v>
      </c>
    </row>
    <row r="6" spans="1:12" ht="29.25" customHeight="1" x14ac:dyDescent="0.25">
      <c r="B6" s="744" t="s">
        <v>575</v>
      </c>
      <c r="C6" s="744"/>
      <c r="D6" s="744"/>
      <c r="E6" s="744"/>
      <c r="F6" s="744"/>
      <c r="G6" s="744"/>
      <c r="H6" s="744"/>
      <c r="I6" s="744"/>
      <c r="J6" s="744"/>
      <c r="K6" s="744"/>
    </row>
    <row r="7" spans="1:12" ht="6" customHeight="1" x14ac:dyDescent="0.25"/>
    <row r="8" spans="1:12" ht="26.85" customHeight="1" thickBot="1" x14ac:dyDescent="0.3">
      <c r="A8" s="501" t="s">
        <v>238</v>
      </c>
      <c r="D8" s="721" t="s">
        <v>350</v>
      </c>
      <c r="E8" s="726"/>
      <c r="F8" s="726"/>
      <c r="G8" s="726"/>
      <c r="H8" s="726"/>
      <c r="I8" s="726"/>
      <c r="J8" s="726"/>
      <c r="K8" s="727"/>
    </row>
    <row r="9" spans="1:12" ht="46.7" customHeight="1" thickBot="1" x14ac:dyDescent="0.3">
      <c r="B9" s="712" t="s">
        <v>334</v>
      </c>
      <c r="C9" s="712"/>
      <c r="D9" s="518" t="s">
        <v>19</v>
      </c>
      <c r="E9" s="735" t="s">
        <v>335</v>
      </c>
      <c r="F9" s="735"/>
      <c r="G9" s="735"/>
      <c r="H9" s="735"/>
      <c r="I9" s="735"/>
      <c r="J9" s="735"/>
      <c r="K9" s="735"/>
    </row>
    <row r="10" spans="1:12" ht="46.7" customHeight="1" thickBot="1" x14ac:dyDescent="0.3">
      <c r="B10" s="712" t="s">
        <v>535</v>
      </c>
      <c r="C10" s="712"/>
      <c r="D10" s="518" t="s">
        <v>19</v>
      </c>
      <c r="E10" s="735" t="s">
        <v>296</v>
      </c>
      <c r="F10" s="735"/>
      <c r="G10" s="735"/>
      <c r="H10" s="735"/>
      <c r="I10" s="735"/>
      <c r="J10" s="735"/>
      <c r="K10" s="735"/>
      <c r="L10" s="502"/>
    </row>
    <row r="11" spans="1:12" ht="61.5" customHeight="1" thickBot="1" x14ac:dyDescent="0.3">
      <c r="B11" s="712" t="s">
        <v>536</v>
      </c>
      <c r="C11" s="712"/>
      <c r="D11" s="518" t="s">
        <v>19</v>
      </c>
      <c r="E11" s="735" t="s">
        <v>351</v>
      </c>
      <c r="F11" s="735"/>
      <c r="G11" s="735"/>
      <c r="H11" s="735"/>
      <c r="I11" s="735"/>
      <c r="J11" s="735"/>
      <c r="K11" s="735"/>
      <c r="L11" s="502"/>
    </row>
    <row r="12" spans="1:12" ht="30.95" customHeight="1" x14ac:dyDescent="0.25">
      <c r="B12" s="739" t="s">
        <v>28</v>
      </c>
      <c r="C12" s="740"/>
      <c r="D12" s="503" t="str">
        <f>IF(AND(D9="(Dropdown)",D10="(Dropdown)",D11="(Dropdown)"),
                     "",
                     IF(AND(OR(D9="Unknown",D9="(Dropdown)"),OR(D10="Unknown",D10="No",D10="(Dropdown)"),OR(D11="Unknown",D11="(Dropdown)")),
                                 "Full BMP Set",
                                  IF(D9="Yes",
                                           "ODOT L&amp;D Vol. 2",
                                           IF(D10="Yes",
                                                    "Full BMP Set",
                                                     IF(D11="No",
                                                             "Ohio EPA CGP Table 2",
                                                             "Full BMP Set")))))</f>
        <v/>
      </c>
      <c r="E12" s="734" t="str">
        <f>IF(D12="",
                  "Please complete all data entries for this section, if possible.",
                  IF(D12="ODOT L&amp;D Vol. 2",
                               "BMPs not appearing in ODOT L&amp;D Vol. 2 will be screened out.",
                               IF(D12="Ohio EPA CGP Table 2",
                                             "BMPs not appearing in Ohio EPA CGP Table 2 will be screened out.",
                                              IF(D12="Full BMP Set",
                                                            "BMPs will not be screened based on inclusion in ODOT L&amp;D Vol. 2 or Ohio EPA CGP.",
                                                           "Error"))))</f>
        <v>Please complete all data entries for this section, if possible.</v>
      </c>
      <c r="F12" s="734"/>
      <c r="G12" s="734"/>
      <c r="H12" s="734"/>
      <c r="I12" s="734"/>
      <c r="J12" s="734"/>
      <c r="K12" s="734"/>
    </row>
    <row r="13" spans="1:12" ht="15.75" x14ac:dyDescent="0.25">
      <c r="A13" s="504"/>
      <c r="B13" s="504"/>
      <c r="C13" s="504"/>
      <c r="D13" s="505"/>
      <c r="E13" s="504"/>
      <c r="F13" s="504"/>
      <c r="G13" s="504"/>
      <c r="H13" s="504"/>
      <c r="I13" s="504"/>
      <c r="J13" s="504"/>
      <c r="K13" s="504"/>
    </row>
    <row r="14" spans="1:12" ht="33.75" customHeight="1" thickBot="1" x14ac:dyDescent="0.3">
      <c r="A14" s="501" t="s">
        <v>345</v>
      </c>
      <c r="B14" s="506"/>
      <c r="C14" s="506"/>
      <c r="D14" s="721" t="s">
        <v>347</v>
      </c>
      <c r="E14" s="726"/>
      <c r="F14" s="726"/>
      <c r="G14" s="726"/>
      <c r="H14" s="726"/>
      <c r="I14" s="726"/>
      <c r="J14" s="726"/>
      <c r="K14" s="727"/>
    </row>
    <row r="15" spans="1:12" ht="30.75" customHeight="1" thickBot="1" x14ac:dyDescent="0.3">
      <c r="B15" s="741" t="s">
        <v>297</v>
      </c>
      <c r="C15" s="741"/>
      <c r="D15" s="518" t="s">
        <v>19</v>
      </c>
      <c r="E15" s="725" t="s">
        <v>336</v>
      </c>
      <c r="F15" s="726"/>
      <c r="G15" s="726"/>
      <c r="H15" s="726"/>
      <c r="I15" s="726"/>
      <c r="J15" s="726"/>
      <c r="K15" s="727"/>
    </row>
    <row r="16" spans="1:12" ht="60.75" customHeight="1" thickBot="1" x14ac:dyDescent="0.3">
      <c r="B16" s="741" t="s">
        <v>479</v>
      </c>
      <c r="C16" s="741"/>
      <c r="D16" s="518" t="s">
        <v>19</v>
      </c>
      <c r="E16" s="728"/>
      <c r="F16" s="729"/>
      <c r="G16" s="729"/>
      <c r="H16" s="729"/>
      <c r="I16" s="729"/>
      <c r="J16" s="729"/>
      <c r="K16" s="730"/>
    </row>
    <row r="17" spans="1:12" ht="62.25" customHeight="1" thickBot="1" x14ac:dyDescent="0.3">
      <c r="B17" s="712" t="s">
        <v>298</v>
      </c>
      <c r="C17" s="712"/>
      <c r="D17" s="518" t="s">
        <v>19</v>
      </c>
      <c r="E17" s="731"/>
      <c r="F17" s="732"/>
      <c r="G17" s="732"/>
      <c r="H17" s="732"/>
      <c r="I17" s="732"/>
      <c r="J17" s="732"/>
      <c r="K17" s="733"/>
    </row>
    <row r="18" spans="1:12" ht="15.75" x14ac:dyDescent="0.25">
      <c r="A18" s="507"/>
      <c r="B18" s="739" t="s">
        <v>346</v>
      </c>
      <c r="C18" s="740"/>
      <c r="D18" s="508" t="str">
        <f>IF(D9="No",
                  "N/A",
                  IF(OR(D15="(Dropdown)",D16="(Dropdown)",D17="(Dropdown)"),
                             "",
                             IF(AND(D15="No",D16="No",D17="No"),
                                    "Quantity/Quality",
                                    IF(OR(D15="Yes",D16="Yes",D17="Yes"),
                                            "Quality Only",
                                            "Error"))))</f>
        <v/>
      </c>
      <c r="E18" s="734" t="str">
        <f>IF(D18="",
                  "Please complete all data entries for this section, if possible.",
                  IF(D9="Yes",
                            IF(D18="",
                                     "Please complete all data entries for this question, if possible.",
                                     IF(D18="Quantity/Quality",
                                             "BMPs will be screened based on meeting ODOT L&amp;D Vol. 2 quantity/quality requirements.",
                                             IF(D18="Quality Only",
                                                     "BMPs will be screened based on meeting ODOT L&amp;D Vol. 2 quality requirements.",
                                                     "Error"))),
                             ""))</f>
        <v>Please complete all data entries for this section, if possible.</v>
      </c>
      <c r="F18" s="734"/>
      <c r="G18" s="734"/>
      <c r="H18" s="734"/>
      <c r="I18" s="734"/>
      <c r="J18" s="734"/>
      <c r="K18" s="734"/>
    </row>
    <row r="19" spans="1:12" ht="15.75" x14ac:dyDescent="0.25">
      <c r="A19" s="504"/>
      <c r="B19" s="504"/>
      <c r="C19" s="504"/>
      <c r="D19" s="505"/>
      <c r="E19" s="504"/>
      <c r="F19" s="504"/>
      <c r="G19" s="504"/>
      <c r="H19" s="504"/>
      <c r="I19" s="504"/>
      <c r="J19" s="504"/>
      <c r="K19" s="504"/>
    </row>
    <row r="20" spans="1:12" ht="33" customHeight="1" thickBot="1" x14ac:dyDescent="0.3">
      <c r="A20" s="501" t="s">
        <v>239</v>
      </c>
      <c r="B20" s="506"/>
      <c r="C20" s="506"/>
      <c r="D20" s="721" t="s">
        <v>232</v>
      </c>
      <c r="E20" s="726"/>
      <c r="F20" s="726"/>
      <c r="G20" s="726"/>
      <c r="H20" s="726"/>
      <c r="I20" s="726"/>
      <c r="J20" s="726"/>
      <c r="K20" s="727"/>
    </row>
    <row r="21" spans="1:12" ht="30.75" customHeight="1" thickBot="1" x14ac:dyDescent="0.3">
      <c r="B21" s="714" t="s">
        <v>319</v>
      </c>
      <c r="C21" s="714"/>
      <c r="D21" s="518" t="s">
        <v>19</v>
      </c>
      <c r="E21" s="725" t="s">
        <v>278</v>
      </c>
      <c r="F21" s="726"/>
      <c r="G21" s="726"/>
      <c r="H21" s="726"/>
      <c r="I21" s="726"/>
      <c r="J21" s="726"/>
      <c r="K21" s="727"/>
    </row>
    <row r="22" spans="1:12" ht="47.45" customHeight="1" thickBot="1" x14ac:dyDescent="0.3">
      <c r="B22" s="741" t="s">
        <v>237</v>
      </c>
      <c r="C22" s="741"/>
      <c r="D22" s="518" t="s">
        <v>19</v>
      </c>
      <c r="E22" s="728"/>
      <c r="F22" s="729"/>
      <c r="G22" s="729"/>
      <c r="H22" s="729"/>
      <c r="I22" s="729"/>
      <c r="J22" s="729"/>
      <c r="K22" s="730"/>
    </row>
    <row r="23" spans="1:12" ht="43.9" customHeight="1" thickBot="1" x14ac:dyDescent="0.3">
      <c r="B23" s="712" t="s">
        <v>236</v>
      </c>
      <c r="C23" s="712"/>
      <c r="D23" s="518" t="s">
        <v>19</v>
      </c>
      <c r="E23" s="731"/>
      <c r="F23" s="732"/>
      <c r="G23" s="732"/>
      <c r="H23" s="732"/>
      <c r="I23" s="732"/>
      <c r="J23" s="732"/>
      <c r="K23" s="733"/>
    </row>
    <row r="24" spans="1:12" ht="15.75" x14ac:dyDescent="0.25">
      <c r="A24" s="507"/>
      <c r="B24" s="739" t="s">
        <v>233</v>
      </c>
      <c r="C24" s="740"/>
      <c r="D24" s="508" t="str">
        <f>IF(OR(D9="Yes",D10="Yes",D11="No"),
         "N/A",
          IF(OR(D21="(Dropdown)",D22="(Dropdown)",D23="(Dropdown)"),
                   "",
                  IF(AND(D21="No",D22="No",D23="No"),
                          "Required",
                          IF(OR(D21="Yes",D22="Yes",D23="Yes"),
                                     "Not Required",
                                     "Error"))))</f>
        <v/>
      </c>
      <c r="E24" s="734" t="str">
        <f>IF(D24="",
          "Please complete all data entries for this section, if possible.",
          IF(D24="N/A",
                     "",
                     IF(D24="Required",
                                  "BMPs will be screened for those that limit WQv discharge rate.",
                                  IF(D24="Not required",
                                              "Neglible impact - Flow-through BMPs will not be screened out.",
                                              "Error"))))</f>
        <v>Please complete all data entries for this section, if possible.</v>
      </c>
      <c r="F24" s="734"/>
      <c r="G24" s="734"/>
      <c r="H24" s="734"/>
      <c r="I24" s="734"/>
      <c r="J24" s="734"/>
      <c r="K24" s="734"/>
    </row>
    <row r="25" spans="1:12" ht="15.75" x14ac:dyDescent="0.25">
      <c r="A25" s="504"/>
      <c r="B25" s="504"/>
      <c r="C25" s="504"/>
      <c r="D25" s="505"/>
      <c r="E25" s="504"/>
      <c r="F25" s="504"/>
      <c r="G25" s="504"/>
      <c r="H25" s="504"/>
      <c r="I25" s="504"/>
      <c r="J25" s="504"/>
      <c r="K25" s="504"/>
    </row>
    <row r="26" spans="1:12" ht="29.85" customHeight="1" thickBot="1" x14ac:dyDescent="0.3">
      <c r="A26" s="742" t="s">
        <v>545</v>
      </c>
      <c r="B26" s="742"/>
      <c r="C26" s="743"/>
      <c r="D26" s="721" t="s">
        <v>348</v>
      </c>
      <c r="E26" s="726"/>
      <c r="F26" s="726"/>
      <c r="G26" s="726"/>
      <c r="H26" s="726"/>
      <c r="I26" s="726"/>
      <c r="J26" s="726"/>
      <c r="K26" s="727"/>
      <c r="L26" s="509"/>
    </row>
    <row r="27" spans="1:12" ht="114.2" customHeight="1" thickBot="1" x14ac:dyDescent="0.3">
      <c r="B27" s="736" t="s">
        <v>537</v>
      </c>
      <c r="C27" s="737"/>
      <c r="D27" s="519" t="s">
        <v>19</v>
      </c>
      <c r="E27" s="735" t="s">
        <v>538</v>
      </c>
      <c r="F27" s="735"/>
      <c r="G27" s="735"/>
      <c r="H27" s="735"/>
      <c r="I27" s="735"/>
      <c r="J27" s="735"/>
      <c r="K27" s="735"/>
      <c r="L27" s="509"/>
    </row>
    <row r="28" spans="1:12" ht="105.95" customHeight="1" thickBot="1" x14ac:dyDescent="0.3">
      <c r="B28" s="736" t="s">
        <v>560</v>
      </c>
      <c r="C28" s="737"/>
      <c r="D28" s="519" t="s">
        <v>19</v>
      </c>
      <c r="E28" s="735" t="s">
        <v>349</v>
      </c>
      <c r="F28" s="735"/>
      <c r="G28" s="735"/>
      <c r="H28" s="735"/>
      <c r="I28" s="735"/>
      <c r="J28" s="735"/>
      <c r="K28" s="735"/>
      <c r="L28" s="509"/>
    </row>
    <row r="29" spans="1:12" ht="15.75" x14ac:dyDescent="0.25">
      <c r="A29" s="507"/>
      <c r="B29" s="739" t="s">
        <v>234</v>
      </c>
      <c r="C29" s="740"/>
      <c r="D29" s="508" t="str">
        <f>IF(OR(D27="(Dropdown)",D28="(Dropdown)"),
              "",
              IF(AND(OR(D27="No",D27="Unknown"),OR(D28="No",D28="Unknown")),
                         "N/A",
                          IF(AND(D27="Yes",OR(D28="No",D28="Unknown")),
                                      "Peak flow",
                                      IF(AND(OR(D27="No",D27="Unknown"),D28="Yes"),
                                                 "Volume reduction",
                                                 IF(AND(D27="Yes",D28="Yes"),
                                                             "Peak/Volume",
                                                             "Error")))))</f>
        <v/>
      </c>
      <c r="E29" s="734" t="str">
        <f>IF(D29="",
                  "Please complete all data entries for this section, if possible.",
                  IF(D29="N/A",
                               "BMP screening will not consider additional flow controls.",
                               IF(D29="Peak flow",
                                               "BMPs will be screened for ability to control peak flows.",
                                               IF(D29="Volume reduction",
                                                          "BMPs will be screened for ability to reduce runoff volume.",
                                                           IF(D29="Peak/Volume",
                                                                       "BMPs will be screened for peak flow control / volume reduction.",
                                                                       "Error")))))</f>
        <v>Please complete all data entries for this section, if possible.</v>
      </c>
      <c r="F29" s="734"/>
      <c r="G29" s="734"/>
      <c r="H29" s="734"/>
      <c r="I29" s="734"/>
      <c r="J29" s="734"/>
      <c r="K29" s="734"/>
    </row>
    <row r="30" spans="1:12" ht="15.75" x14ac:dyDescent="0.25">
      <c r="A30" s="507"/>
      <c r="B30" s="510"/>
      <c r="C30" s="510"/>
      <c r="D30" s="511"/>
      <c r="E30" s="504"/>
      <c r="F30" s="504"/>
      <c r="G30" s="504"/>
      <c r="H30" s="504"/>
      <c r="I30" s="504"/>
      <c r="J30" s="504"/>
      <c r="K30" s="504"/>
    </row>
    <row r="31" spans="1:12" s="506" customFormat="1" ht="31.5" customHeight="1" thickBot="1" x14ac:dyDescent="0.3">
      <c r="A31" s="501" t="s">
        <v>533</v>
      </c>
      <c r="B31" s="512"/>
      <c r="C31" s="512"/>
      <c r="D31" s="721" t="s">
        <v>299</v>
      </c>
      <c r="E31" s="722"/>
      <c r="F31" s="723"/>
      <c r="G31" s="723"/>
      <c r="H31" s="723"/>
      <c r="I31" s="723"/>
      <c r="J31" s="723"/>
      <c r="K31" s="724"/>
    </row>
    <row r="32" spans="1:12" s="506" customFormat="1" ht="30" customHeight="1" thickBot="1" x14ac:dyDescent="0.3">
      <c r="B32" s="738" t="s">
        <v>111</v>
      </c>
      <c r="C32" s="738"/>
      <c r="D32" s="518" t="s">
        <v>19</v>
      </c>
      <c r="E32" s="725" t="s">
        <v>534</v>
      </c>
      <c r="F32" s="726"/>
      <c r="G32" s="726"/>
      <c r="H32" s="726"/>
      <c r="I32" s="726"/>
      <c r="J32" s="726"/>
      <c r="K32" s="727"/>
    </row>
    <row r="33" spans="2:11" s="506" customFormat="1" ht="30" customHeight="1" thickBot="1" x14ac:dyDescent="0.3">
      <c r="B33" s="738" t="s">
        <v>146</v>
      </c>
      <c r="C33" s="738"/>
      <c r="D33" s="518" t="s">
        <v>19</v>
      </c>
      <c r="E33" s="728"/>
      <c r="F33" s="729"/>
      <c r="G33" s="729"/>
      <c r="H33" s="729"/>
      <c r="I33" s="729"/>
      <c r="J33" s="729"/>
      <c r="K33" s="730"/>
    </row>
    <row r="34" spans="2:11" s="506" customFormat="1" ht="30" customHeight="1" thickBot="1" x14ac:dyDescent="0.3">
      <c r="B34" s="738" t="s">
        <v>145</v>
      </c>
      <c r="C34" s="738"/>
      <c r="D34" s="518" t="s">
        <v>19</v>
      </c>
      <c r="E34" s="728"/>
      <c r="F34" s="729"/>
      <c r="G34" s="729"/>
      <c r="H34" s="729"/>
      <c r="I34" s="729"/>
      <c r="J34" s="729"/>
      <c r="K34" s="730"/>
    </row>
    <row r="35" spans="2:11" s="506" customFormat="1" ht="30" customHeight="1" thickBot="1" x14ac:dyDescent="0.3">
      <c r="B35" s="738" t="s">
        <v>112</v>
      </c>
      <c r="C35" s="738"/>
      <c r="D35" s="518" t="s">
        <v>19</v>
      </c>
      <c r="E35" s="728"/>
      <c r="F35" s="729"/>
      <c r="G35" s="729"/>
      <c r="H35" s="729"/>
      <c r="I35" s="729"/>
      <c r="J35" s="729"/>
      <c r="K35" s="730"/>
    </row>
    <row r="36" spans="2:11" s="506" customFormat="1" ht="30" customHeight="1" thickBot="1" x14ac:dyDescent="0.3">
      <c r="B36" s="738" t="s">
        <v>113</v>
      </c>
      <c r="C36" s="738"/>
      <c r="D36" s="518" t="s">
        <v>19</v>
      </c>
      <c r="E36" s="728"/>
      <c r="F36" s="729"/>
      <c r="G36" s="729"/>
      <c r="H36" s="729"/>
      <c r="I36" s="729"/>
      <c r="J36" s="729"/>
      <c r="K36" s="730"/>
    </row>
    <row r="37" spans="2:11" s="506" customFormat="1" ht="30" customHeight="1" thickBot="1" x14ac:dyDescent="0.3">
      <c r="B37" s="738" t="s">
        <v>114</v>
      </c>
      <c r="C37" s="738"/>
      <c r="D37" s="518" t="s">
        <v>19</v>
      </c>
      <c r="E37" s="731"/>
      <c r="F37" s="732"/>
      <c r="G37" s="732"/>
      <c r="H37" s="732"/>
      <c r="I37" s="732"/>
      <c r="J37" s="732"/>
      <c r="K37" s="733"/>
    </row>
    <row r="38" spans="2:11" ht="32.1" customHeight="1" x14ac:dyDescent="0.25">
      <c r="B38" s="739" t="s">
        <v>235</v>
      </c>
      <c r="C38" s="740"/>
      <c r="D38" s="503" t="str">
        <f>IF(OR(D32="(Dropdown)",D33="(Dropdown)",D34="(Dropdown)",D35="(Dropdown)",D36="(Dropdown)",D37="(Dropdown)"),
                     "",
                     IF(AND(D32="Not needed",D33="Not needed",D34="Not needed",D35="Not needed",D36="Not needed",D37="Not needed"),
                              "TSS Only",
                              "Non-TSS Pollutants Selected"))</f>
        <v/>
      </c>
      <c r="E38" s="734" t="str">
        <f>IF(D38="",
             "Please complete all data entries for this section, if possible.",
             IF(D38="TSS Only",
                        "The tool will screen BMPs without considering additional pollutants.",
                        IF(D38="Non-TSS Pollutants Selected",
                                     "The tool will screen BMPs based on their ability to treat selected pollutants.",
                                     "Error")))</f>
        <v>Please complete all data entries for this section, if possible.</v>
      </c>
      <c r="F38" s="734"/>
      <c r="G38" s="734"/>
      <c r="H38" s="734"/>
      <c r="I38" s="734"/>
      <c r="J38" s="734"/>
      <c r="K38" s="734"/>
    </row>
    <row r="40" spans="2:11" x14ac:dyDescent="0.25">
      <c r="B40" s="494" t="s">
        <v>425</v>
      </c>
    </row>
    <row r="41" spans="2:11" x14ac:dyDescent="0.25">
      <c r="B41" s="494"/>
    </row>
    <row r="42" spans="2:11" x14ac:dyDescent="0.25">
      <c r="B42" s="494" t="s">
        <v>388</v>
      </c>
    </row>
    <row r="43" spans="2:11" x14ac:dyDescent="0.25">
      <c r="B43" s="494" t="s">
        <v>389</v>
      </c>
    </row>
    <row r="44" spans="2:11" x14ac:dyDescent="0.25">
      <c r="B44" s="494"/>
    </row>
    <row r="45" spans="2:11" x14ac:dyDescent="0.25">
      <c r="B45" s="513" t="s">
        <v>426</v>
      </c>
    </row>
    <row r="47" spans="2:11" ht="15.75" thickBot="1" x14ac:dyDescent="0.3"/>
    <row r="48" spans="2:11" ht="20.25" thickTop="1" thickBot="1" x14ac:dyDescent="0.3">
      <c r="B48" s="718" t="s">
        <v>451</v>
      </c>
      <c r="C48" s="719"/>
      <c r="D48" s="719"/>
      <c r="E48" s="719"/>
      <c r="F48" s="719"/>
      <c r="G48" s="719"/>
      <c r="H48" s="719"/>
      <c r="I48" s="719"/>
      <c r="J48" s="719"/>
      <c r="K48" s="720"/>
    </row>
    <row r="49" spans="2:11" x14ac:dyDescent="0.25">
      <c r="B49" s="514" t="s">
        <v>266</v>
      </c>
      <c r="C49" s="710" t="s">
        <v>455</v>
      </c>
      <c r="D49" s="710"/>
      <c r="E49" s="710"/>
      <c r="F49" s="710"/>
      <c r="G49" s="710"/>
      <c r="H49" s="710"/>
      <c r="I49" s="710"/>
      <c r="J49" s="710"/>
      <c r="K49" s="711"/>
    </row>
    <row r="50" spans="2:11" x14ac:dyDescent="0.25">
      <c r="B50" s="514" t="s">
        <v>19</v>
      </c>
      <c r="C50" s="712" t="s">
        <v>461</v>
      </c>
      <c r="D50" s="712"/>
      <c r="E50" s="712"/>
      <c r="F50" s="712"/>
      <c r="G50" s="712"/>
      <c r="H50" s="712"/>
      <c r="I50" s="712"/>
      <c r="J50" s="712"/>
      <c r="K50" s="713"/>
    </row>
    <row r="51" spans="2:11" x14ac:dyDescent="0.25">
      <c r="B51" s="515" t="s">
        <v>55</v>
      </c>
      <c r="C51" s="712" t="s">
        <v>452</v>
      </c>
      <c r="D51" s="712"/>
      <c r="E51" s="712"/>
      <c r="F51" s="712"/>
      <c r="G51" s="712"/>
      <c r="H51" s="712"/>
      <c r="I51" s="712"/>
      <c r="J51" s="712"/>
      <c r="K51" s="713"/>
    </row>
    <row r="52" spans="2:11" x14ac:dyDescent="0.25">
      <c r="B52" s="516" t="s">
        <v>12</v>
      </c>
      <c r="C52" s="714" t="s">
        <v>453</v>
      </c>
      <c r="D52" s="714"/>
      <c r="E52" s="714"/>
      <c r="F52" s="714"/>
      <c r="G52" s="714"/>
      <c r="H52" s="714"/>
      <c r="I52" s="714"/>
      <c r="J52" s="714"/>
      <c r="K52" s="715"/>
    </row>
    <row r="53" spans="2:11" ht="15.75" thickBot="1" x14ac:dyDescent="0.3">
      <c r="B53" s="517" t="s">
        <v>57</v>
      </c>
      <c r="C53" s="716" t="s">
        <v>454</v>
      </c>
      <c r="D53" s="716"/>
      <c r="E53" s="716"/>
      <c r="F53" s="716"/>
      <c r="G53" s="716"/>
      <c r="H53" s="716"/>
      <c r="I53" s="716"/>
      <c r="J53" s="716"/>
      <c r="K53" s="717"/>
    </row>
    <row r="54" spans="2:11" ht="15.75" thickTop="1" x14ac:dyDescent="0.25"/>
  </sheetData>
  <sheetProtection algorithmName="SHA-512" hashValue="mE9qjYqeD3ExdXbIv2Tzl2bBR14lowlOEWBJkZYjoNfv4aNjnXpTUwYgR4b9GOtMZlUIUEkEqpPZN23oP1E8bA==" saltValue="rwrZ1kRAaBHnYA7EYQHCBQ==" spinCount="100000" sheet="1" objects="1" scenarios="1"/>
  <mergeCells count="48">
    <mergeCell ref="E24:K24"/>
    <mergeCell ref="D26:K26"/>
    <mergeCell ref="E27:K27"/>
    <mergeCell ref="E15:K17"/>
    <mergeCell ref="E18:K18"/>
    <mergeCell ref="D20:K20"/>
    <mergeCell ref="E21:K23"/>
    <mergeCell ref="D14:K14"/>
    <mergeCell ref="B6:K6"/>
    <mergeCell ref="E9:K9"/>
    <mergeCell ref="E12:K12"/>
    <mergeCell ref="E10:K10"/>
    <mergeCell ref="D8:K8"/>
    <mergeCell ref="E11:K11"/>
    <mergeCell ref="B9:C9"/>
    <mergeCell ref="B10:C10"/>
    <mergeCell ref="B11:C11"/>
    <mergeCell ref="B12:C12"/>
    <mergeCell ref="B15:C15"/>
    <mergeCell ref="B16:C16"/>
    <mergeCell ref="B17:C17"/>
    <mergeCell ref="B37:C37"/>
    <mergeCell ref="B38:C38"/>
    <mergeCell ref="B18:C18"/>
    <mergeCell ref="B36:C36"/>
    <mergeCell ref="B21:C21"/>
    <mergeCell ref="B22:C22"/>
    <mergeCell ref="B23:C23"/>
    <mergeCell ref="B24:C24"/>
    <mergeCell ref="A26:C26"/>
    <mergeCell ref="D31:K31"/>
    <mergeCell ref="E32:K37"/>
    <mergeCell ref="E38:K38"/>
    <mergeCell ref="E28:K28"/>
    <mergeCell ref="B27:C27"/>
    <mergeCell ref="E29:K29"/>
    <mergeCell ref="B32:C32"/>
    <mergeCell ref="B33:C33"/>
    <mergeCell ref="B34:C34"/>
    <mergeCell ref="B35:C35"/>
    <mergeCell ref="B28:C28"/>
    <mergeCell ref="B29:C29"/>
    <mergeCell ref="C49:K49"/>
    <mergeCell ref="C51:K51"/>
    <mergeCell ref="C52:K52"/>
    <mergeCell ref="C53:K53"/>
    <mergeCell ref="B48:K48"/>
    <mergeCell ref="C50:K50"/>
  </mergeCells>
  <conditionalFormatting sqref="B10:B11 D10:K11">
    <cfRule type="expression" dxfId="32" priority="5">
      <formula>$D$9="Yes"</formula>
    </cfRule>
  </conditionalFormatting>
  <conditionalFormatting sqref="B11 D11:K11">
    <cfRule type="expression" dxfId="31" priority="4">
      <formula>$D$10="Yes"</formula>
    </cfRule>
  </conditionalFormatting>
  <conditionalFormatting sqref="D1">
    <cfRule type="cellIs" dxfId="30" priority="3" operator="equal">
      <formula>"Please respond to all questions below before proceeding."</formula>
    </cfRule>
  </conditionalFormatting>
  <conditionalFormatting sqref="B15:K17">
    <cfRule type="expression" dxfId="29" priority="2">
      <formula>$D$9="No"</formula>
    </cfRule>
  </conditionalFormatting>
  <conditionalFormatting sqref="B21:K23">
    <cfRule type="expression" dxfId="28" priority="1">
      <formula>OR($D$11="No",$D$9="Yes",$D$10="Yes")</formula>
    </cfRule>
  </conditionalFormatting>
  <dataValidations count="3">
    <dataValidation type="list" allowBlank="1" showInputMessage="1" showErrorMessage="1" sqref="D15:D17 D21:D23">
      <formula1>yesno4</formula1>
    </dataValidation>
    <dataValidation type="list" allowBlank="1" showInputMessage="1" showErrorMessage="1" sqref="D9:D11 D27:D28">
      <formula1>yesno5</formula1>
    </dataValidation>
    <dataValidation type="list" allowBlank="1" showInputMessage="1" showErrorMessage="1" sqref="D32:D37">
      <formula1>Wqmin</formula1>
    </dataValidation>
  </dataValidations>
  <hyperlinks>
    <hyperlink ref="B43" location="'3B_Screening_Phase_1_Results'!A1" display="(Go to Next Step)"/>
    <hyperlink ref="B42" location="'2_Initial_BMP_List'!A1" display="(Go to Previous Step)"/>
    <hyperlink ref="B1" location="MAIN_MENU!A1" display="(RETURN TO MAIN MENU)"/>
    <hyperlink ref="B40" location="MAIN_MENU!A1" display="(RETURN TO MAIN MENU)"/>
    <hyperlink ref="B3" location="'3B_Screening_Phase_1_Results'!A1" display="(Go to Next Step)"/>
    <hyperlink ref="B2" location="'2_Initial_BMP_List'!A1" display="(Go to Previous Step)"/>
    <hyperlink ref="B45" location="'6_Final_BMP_List'!A1" display="Go to Final Screening Results (Step 6)"/>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0" tint="-0.499984740745262"/>
  </sheetPr>
  <dimension ref="A1:AA24"/>
  <sheetViews>
    <sheetView workbookViewId="0">
      <selection activeCell="E14" sqref="E14"/>
    </sheetView>
  </sheetViews>
  <sheetFormatPr defaultRowHeight="15" x14ac:dyDescent="0.25"/>
  <cols>
    <col min="1" max="1" width="11.85546875" customWidth="1"/>
  </cols>
  <sheetData>
    <row r="1" spans="1:27" x14ac:dyDescent="0.25">
      <c r="A1" s="5" t="s">
        <v>59</v>
      </c>
    </row>
    <row r="3" spans="1:27" x14ac:dyDescent="0.25">
      <c r="A3" t="s">
        <v>115</v>
      </c>
    </row>
    <row r="4" spans="1:27" x14ac:dyDescent="0.25">
      <c r="G4" s="1"/>
      <c r="H4" s="1"/>
      <c r="Q4" s="1"/>
    </row>
    <row r="5" spans="1:27" ht="15.75" thickBot="1" x14ac:dyDescent="0.3">
      <c r="A5" s="1"/>
      <c r="C5" s="1"/>
      <c r="E5" t="s">
        <v>106</v>
      </c>
      <c r="G5" s="1"/>
      <c r="H5" s="1"/>
      <c r="I5" s="1"/>
      <c r="J5" t="s">
        <v>61</v>
      </c>
      <c r="K5" s="1"/>
      <c r="M5" s="1"/>
      <c r="Q5" s="1"/>
      <c r="S5" s="1"/>
      <c r="W5" s="1"/>
      <c r="Y5" s="1"/>
      <c r="AA5" s="1"/>
    </row>
    <row r="6" spans="1:27" x14ac:dyDescent="0.25">
      <c r="A6" s="1"/>
      <c r="C6" s="1"/>
      <c r="E6" s="2" t="s">
        <v>19</v>
      </c>
      <c r="G6" s="1"/>
      <c r="H6" s="1"/>
      <c r="I6" s="1"/>
      <c r="J6" s="2" t="s">
        <v>19</v>
      </c>
      <c r="K6" s="1"/>
      <c r="M6" s="1"/>
      <c r="Q6" s="1"/>
      <c r="S6" s="1"/>
      <c r="W6" s="1"/>
      <c r="Y6" s="1"/>
      <c r="AA6" s="1"/>
    </row>
    <row r="7" spans="1:27" x14ac:dyDescent="0.25">
      <c r="A7" s="1"/>
      <c r="C7" s="1"/>
      <c r="E7" s="3" t="s">
        <v>14</v>
      </c>
      <c r="G7" s="1"/>
      <c r="H7" s="1"/>
      <c r="I7" s="1"/>
      <c r="J7" s="3" t="s">
        <v>173</v>
      </c>
      <c r="K7" s="1"/>
      <c r="M7" s="1"/>
      <c r="Q7" s="1"/>
      <c r="S7" s="1"/>
      <c r="W7" s="1"/>
      <c r="Y7" s="1"/>
      <c r="AA7" s="1"/>
    </row>
    <row r="8" spans="1:27" ht="15.75" thickBot="1" x14ac:dyDescent="0.3">
      <c r="A8" s="1"/>
      <c r="C8" s="1"/>
      <c r="E8" s="4" t="s">
        <v>15</v>
      </c>
      <c r="G8" s="1"/>
      <c r="H8" s="1"/>
      <c r="I8" s="1"/>
      <c r="J8" s="3" t="s">
        <v>174</v>
      </c>
      <c r="K8" s="1"/>
      <c r="M8" s="1"/>
      <c r="Q8" s="1"/>
      <c r="S8" s="1"/>
      <c r="W8" s="1"/>
      <c r="Y8" s="1"/>
      <c r="AA8" s="1"/>
    </row>
    <row r="9" spans="1:27" ht="15.75" thickBot="1" x14ac:dyDescent="0.3">
      <c r="A9" s="1"/>
      <c r="C9" s="1"/>
      <c r="G9" s="1"/>
      <c r="H9" s="1"/>
      <c r="I9" s="1"/>
      <c r="J9" s="4" t="s">
        <v>13</v>
      </c>
      <c r="K9" s="1"/>
      <c r="M9" s="1"/>
      <c r="Q9" s="1"/>
      <c r="S9" s="1"/>
      <c r="U9" s="1"/>
      <c r="W9" s="1"/>
      <c r="Y9" s="1"/>
      <c r="AA9" s="1"/>
    </row>
    <row r="10" spans="1:27" x14ac:dyDescent="0.25">
      <c r="A10" s="1"/>
      <c r="C10" s="1"/>
      <c r="G10" s="1"/>
      <c r="H10" s="1"/>
      <c r="I10" s="1"/>
      <c r="K10" s="1"/>
      <c r="M10" s="1"/>
      <c r="Q10" s="1"/>
      <c r="S10" s="1"/>
      <c r="U10" s="1"/>
      <c r="W10" s="1"/>
      <c r="Y10" s="1"/>
      <c r="AA10" s="1"/>
    </row>
    <row r="11" spans="1:27" x14ac:dyDescent="0.25">
      <c r="A11" s="1"/>
      <c r="C11" s="1"/>
      <c r="G11" s="1"/>
      <c r="H11" s="1"/>
      <c r="I11" s="1"/>
      <c r="K11" s="1"/>
      <c r="M11" s="1"/>
      <c r="Q11" s="1"/>
      <c r="S11" s="1"/>
      <c r="U11" s="1"/>
      <c r="W11" s="1"/>
      <c r="Y11" s="1"/>
      <c r="AA11" s="1"/>
    </row>
    <row r="12" spans="1:27" x14ac:dyDescent="0.25">
      <c r="G12" s="1"/>
      <c r="H12" s="1"/>
      <c r="I12" s="1"/>
      <c r="K12" s="1"/>
      <c r="M12" s="1"/>
      <c r="Q12" s="1"/>
      <c r="S12" s="1"/>
      <c r="U12" s="1"/>
      <c r="W12" s="1"/>
      <c r="Y12" s="1"/>
      <c r="AA12" s="1"/>
    </row>
    <row r="13" spans="1:27" x14ac:dyDescent="0.25">
      <c r="G13" s="1"/>
      <c r="H13" s="1"/>
      <c r="I13" s="1"/>
      <c r="K13" s="1"/>
      <c r="M13" s="1"/>
      <c r="Q13" s="1"/>
      <c r="S13" s="1"/>
      <c r="U13" s="1"/>
      <c r="W13" s="1"/>
      <c r="Y13" s="1"/>
      <c r="AA13" s="1"/>
    </row>
    <row r="14" spans="1:27" x14ac:dyDescent="0.25">
      <c r="G14" s="1"/>
      <c r="H14" s="1"/>
      <c r="I14" s="1"/>
      <c r="K14" s="1"/>
      <c r="M14" s="1"/>
      <c r="Q14" s="1"/>
      <c r="S14" s="1"/>
      <c r="U14" s="1"/>
      <c r="W14" s="1"/>
      <c r="Y14" s="1"/>
      <c r="AA14" s="1"/>
    </row>
    <row r="15" spans="1:27" x14ac:dyDescent="0.25">
      <c r="G15" s="1"/>
      <c r="H15" s="1"/>
      <c r="M15" s="1"/>
      <c r="Y15" s="1"/>
      <c r="AA15" s="1"/>
    </row>
    <row r="16" spans="1:27" ht="15.75" thickBot="1" x14ac:dyDescent="0.3">
      <c r="A16" s="1"/>
      <c r="C16" t="s">
        <v>147</v>
      </c>
      <c r="J16" s="1"/>
      <c r="K16" s="1"/>
      <c r="L16" s="1"/>
      <c r="M16" s="1"/>
      <c r="Y16" s="1"/>
    </row>
    <row r="17" spans="1:25" ht="15.75" thickBot="1" x14ac:dyDescent="0.3">
      <c r="A17" s="1"/>
      <c r="C17" s="2" t="s">
        <v>19</v>
      </c>
      <c r="G17" t="s">
        <v>110</v>
      </c>
      <c r="J17" s="1"/>
      <c r="K17" s="1"/>
      <c r="L17" s="1"/>
      <c r="M17" s="1"/>
      <c r="Y17" s="1"/>
    </row>
    <row r="18" spans="1:25" x14ac:dyDescent="0.25">
      <c r="A18" s="1"/>
      <c r="C18" s="3" t="s">
        <v>14</v>
      </c>
      <c r="G18" s="2" t="s">
        <v>19</v>
      </c>
      <c r="J18" s="1"/>
      <c r="K18" s="1"/>
      <c r="L18" s="1"/>
      <c r="M18" s="1"/>
    </row>
    <row r="19" spans="1:25" x14ac:dyDescent="0.25">
      <c r="A19" s="1"/>
      <c r="C19" s="3" t="s">
        <v>15</v>
      </c>
      <c r="G19" s="3" t="s">
        <v>116</v>
      </c>
      <c r="J19" s="1"/>
      <c r="K19" s="1"/>
      <c r="L19" s="1"/>
      <c r="M19" s="1"/>
    </row>
    <row r="20" spans="1:25" ht="15.75" thickBot="1" x14ac:dyDescent="0.3">
      <c r="A20" s="1"/>
      <c r="C20" s="4" t="s">
        <v>13</v>
      </c>
      <c r="G20" s="3" t="s">
        <v>117</v>
      </c>
      <c r="J20" s="1"/>
      <c r="K20" s="1"/>
      <c r="L20" s="1"/>
      <c r="M20" s="1"/>
    </row>
    <row r="21" spans="1:25" ht="15.75" thickBot="1" x14ac:dyDescent="0.3">
      <c r="A21" s="1"/>
      <c r="G21" s="4"/>
      <c r="J21" s="1"/>
      <c r="K21" s="1"/>
      <c r="L21" s="1"/>
      <c r="M21" s="1"/>
    </row>
    <row r="22" spans="1:25" x14ac:dyDescent="0.25">
      <c r="A22" s="1"/>
      <c r="J22" s="1"/>
      <c r="K22" s="1"/>
      <c r="L22" s="1"/>
      <c r="M22" s="1"/>
    </row>
    <row r="23" spans="1:25" x14ac:dyDescent="0.25">
      <c r="A23" s="1"/>
      <c r="J23" s="1"/>
      <c r="K23" s="1"/>
      <c r="L23" s="1"/>
      <c r="M23" s="1"/>
    </row>
    <row r="24" spans="1:25" x14ac:dyDescent="0.25">
      <c r="A24" s="1"/>
      <c r="J24" s="1"/>
      <c r="K24" s="1"/>
      <c r="L24" s="1"/>
      <c r="M24" s="1"/>
    </row>
  </sheetData>
  <hyperlinks>
    <hyperlink ref="A1" location="MAIN_MENU!A1" display="Back to BMP Matrix"/>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05C9FAD77CA884B9CBCEE9A2F640598" ma:contentTypeVersion="9" ma:contentTypeDescription="Create a new document." ma:contentTypeScope="" ma:versionID="14498aa8e4ce0c459518f93b233180dd">
  <xsd:schema xmlns:xsd="http://www.w3.org/2001/XMLSchema" xmlns:xs="http://www.w3.org/2001/XMLSchema" xmlns:p="http://schemas.microsoft.com/office/2006/metadata/properties" xmlns:ns1="http://schemas.microsoft.com/sharepoint/v3" targetNamespace="http://schemas.microsoft.com/office/2006/metadata/properties" ma:root="true" ma:fieldsID="992845badc452837942d7e3a1ad4b55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01A4A61-F4D8-44DA-BE09-71AC6D1EA855}"/>
</file>

<file path=customXml/itemProps2.xml><?xml version="1.0" encoding="utf-8"?>
<ds:datastoreItem xmlns:ds="http://schemas.openxmlformats.org/officeDocument/2006/customXml" ds:itemID="{726B24F0-F5DA-4EA6-98FF-8E9607A7429B}"/>
</file>

<file path=customXml/itemProps3.xml><?xml version="1.0" encoding="utf-8"?>
<ds:datastoreItem xmlns:ds="http://schemas.openxmlformats.org/officeDocument/2006/customXml" ds:itemID="{DD95DDCC-ECBF-47E3-B87A-42E5DDCC64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10</vt:i4>
      </vt:variant>
    </vt:vector>
  </HeadingPairs>
  <TitlesOfParts>
    <vt:vector size="29" baseType="lpstr">
      <vt:lpstr>Start_Screen</vt:lpstr>
      <vt:lpstr>Tool_Overview</vt:lpstr>
      <vt:lpstr>User Worksheet</vt:lpstr>
      <vt:lpstr>MAIN_MENU</vt:lpstr>
      <vt:lpstr>Detailed_BMP_Matrix</vt:lpstr>
      <vt:lpstr>1_PostConstruction_Requirements</vt:lpstr>
      <vt:lpstr>2_Initial_BMP_List</vt:lpstr>
      <vt:lpstr>3A_Screening_Phase_1</vt:lpstr>
      <vt:lpstr>(HIDE-DropdownLists)</vt:lpstr>
      <vt:lpstr>3B_Screening_Phase_1_Results</vt:lpstr>
      <vt:lpstr>4A_Screening_Phase_2</vt:lpstr>
      <vt:lpstr>4B_Screening_Phase_2_Results</vt:lpstr>
      <vt:lpstr>5A_Screening_Phase_3</vt:lpstr>
      <vt:lpstr>5B_Screening_Phase_3_Results</vt:lpstr>
      <vt:lpstr>6_Final_BMP_List</vt:lpstr>
      <vt:lpstr>WQ_Calcs-ODOT</vt:lpstr>
      <vt:lpstr>WQ_Calcs-General</vt:lpstr>
      <vt:lpstr>Acronyms</vt:lpstr>
      <vt:lpstr>Glossary_of_Terms</vt:lpstr>
      <vt:lpstr>Cost</vt:lpstr>
      <vt:lpstr>flow</vt:lpstr>
      <vt:lpstr>HSG</vt:lpstr>
      <vt:lpstr>Detailed_BMP_Matrix!Print_Area</vt:lpstr>
      <vt:lpstr>MAIN_MENU!Print_Area</vt:lpstr>
      <vt:lpstr>'User Worksheet'!Print_Area</vt:lpstr>
      <vt:lpstr>Detailed_BMP_Matrix!Print_Titles</vt:lpstr>
      <vt:lpstr>Wqmin</vt:lpstr>
      <vt:lpstr>yesno4</vt:lpstr>
      <vt:lpstr>yesno5</vt:lpstr>
    </vt:vector>
  </TitlesOfParts>
  <Company>Gresham, Smith, and Partners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Arendt, Tim</dc:creator>
  <cp:lastModifiedBy>Vicky Fout</cp:lastModifiedBy>
  <cp:lastPrinted>2015-09-04T19:47:58Z</cp:lastPrinted>
  <dcterms:created xsi:type="dcterms:W3CDTF">2014-05-08T16:45:16Z</dcterms:created>
  <dcterms:modified xsi:type="dcterms:W3CDTF">2015-09-11T12:54:17Z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0x010100C05C9FAD77CA884B9CBCEE9A2F640598</vt:lpwstr>
  </property>
  <property fmtid="{D5CDD505-2E9C-101B-9397-08002B2CF9AE}" pid="3" name="Order">
    <vt:r8>5700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